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180" windowWidth="24240" windowHeight="12150" tabRatio="954" firstSheet="5" activeTab="2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9.1" sheetId="56" r:id="rId17"/>
    <sheet name="ფორმა 9.2" sheetId="57" r:id="rId18"/>
    <sheet name="ფორმა 9.6" sheetId="39" r:id="rId19"/>
    <sheet name="ფორმა N 9.7" sheetId="35" r:id="rId20"/>
    <sheet name="შემაჯამებელი ფორმა" sheetId="59" r:id="rId21"/>
    <sheet name="Validation" sheetId="13" state="veryHidden" r:id="rId22"/>
    <sheet name="ფორმა 15" sheetId="60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N4'!$A$8:$D$63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8">#REF!</definedName>
    <definedName name="Date" localSheetId="9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1">#REF!</definedName>
    <definedName name="Date" localSheetId="20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6">'ფორმა 9.1'!$A$1:$I$35</definedName>
    <definedName name="_xlnm.Print_Area" localSheetId="17">'ფორმა 9.2'!$A$1:$K$35</definedName>
    <definedName name="_xlnm.Print_Area" localSheetId="18">'ფორმა 9.6'!$A$1:$I$35</definedName>
    <definedName name="_xlnm.Print_Area" localSheetId="14">'ფორმა N 8.1'!$A$1:$H$51</definedName>
    <definedName name="_xlnm.Print_Area" localSheetId="19">'ფორმა N 9.7'!$A$1:$I$48</definedName>
    <definedName name="_xlnm.Print_Area" localSheetId="0">'ფორმა N1'!$A$1:$L$48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N4'!$A$1:$D$88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N6'!$A$1:$D$32</definedName>
    <definedName name="_xlnm.Print_Area" localSheetId="11">'ფორმა N6.1'!$A$1:$D$29</definedName>
    <definedName name="_xlnm.Print_Area" localSheetId="12">'ფორმა N7'!$A$1:$D$90</definedName>
    <definedName name="_xlnm.Print_Area" localSheetId="13">'ფორმა N8'!$A$1:$J$22</definedName>
    <definedName name="_xlnm.Print_Area" localSheetId="15">'ფორმა N9'!$A$1:$K$52</definedName>
    <definedName name="_xlnm.Print_Area" localSheetId="20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C19" i="47" l="1"/>
  <c r="C36" i="47"/>
  <c r="D45" i="47" l="1"/>
  <c r="C45" i="47"/>
  <c r="D41" i="47"/>
  <c r="C39" i="47"/>
  <c r="C49" i="47"/>
  <c r="C34" i="47"/>
  <c r="L20" i="46"/>
  <c r="L19" i="46"/>
  <c r="L18" i="46"/>
  <c r="L17" i="46"/>
  <c r="L16" i="46"/>
  <c r="L15" i="46"/>
  <c r="L14" i="46"/>
  <c r="L13" i="46"/>
  <c r="L12" i="46"/>
  <c r="L11" i="46"/>
  <c r="D11" i="47"/>
  <c r="C11" i="47"/>
  <c r="D28" i="42" l="1"/>
  <c r="C28" i="7" s="1"/>
  <c r="D21" i="42"/>
  <c r="D31" i="42" l="1"/>
  <c r="XFD31" i="42" s="1"/>
  <c r="C13" i="7"/>
  <c r="D19" i="47"/>
  <c r="G2" i="60" l="1"/>
  <c r="G26" i="60"/>
  <c r="C66" i="12" l="1"/>
  <c r="D34" i="47"/>
  <c r="D36" i="47"/>
  <c r="G27" i="56"/>
  <c r="D49" i="47" s="1"/>
  <c r="F10" i="9" l="1"/>
  <c r="F11" i="9"/>
  <c r="D34" i="40"/>
  <c r="D46" i="40"/>
  <c r="D53" i="40"/>
  <c r="C12" i="7" l="1"/>
  <c r="C10" i="7" s="1"/>
  <c r="D13" i="7"/>
  <c r="D12" i="7" s="1"/>
  <c r="D12" i="3"/>
  <c r="D10" i="3" s="1"/>
  <c r="D19" i="40"/>
  <c r="D36" i="40"/>
  <c r="C12" i="3" l="1"/>
  <c r="C10" i="3" s="1"/>
  <c r="C25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I38" i="35" l="1"/>
  <c r="A5" i="9"/>
  <c r="D41" i="40" l="1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6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0" i="7"/>
  <c r="D31" i="3"/>
  <c r="C31" i="3"/>
  <c r="C24" i="59" s="1"/>
  <c r="D9" i="7" l="1"/>
  <c r="G10" i="9" s="1"/>
  <c r="C9" i="7"/>
  <c r="D73" i="47"/>
  <c r="C73" i="47"/>
  <c r="D65" i="47"/>
  <c r="D59" i="47"/>
  <c r="C59" i="47"/>
  <c r="D54" i="47"/>
  <c r="C54" i="47"/>
  <c r="D48" i="47"/>
  <c r="C48" i="47"/>
  <c r="D33" i="47"/>
  <c r="C33" i="47"/>
  <c r="D24" i="47"/>
  <c r="D18" i="47" s="1"/>
  <c r="C24" i="47"/>
  <c r="C18" i="47" s="1"/>
  <c r="D15" i="47"/>
  <c r="C15" i="47"/>
  <c r="L35" i="46" l="1"/>
  <c r="H34" i="45"/>
  <c r="G34" i="45"/>
  <c r="I25" i="43"/>
  <c r="H25" i="43"/>
  <c r="G25" i="43"/>
  <c r="D39" i="47" l="1"/>
  <c r="D37" i="47" s="1"/>
  <c r="D14" i="47" s="1"/>
  <c r="D9" i="47" s="1"/>
  <c r="H10" i="9" s="1"/>
  <c r="C37" i="47"/>
  <c r="C14" i="47" s="1"/>
  <c r="C9" i="47" s="1"/>
  <c r="D27" i="3"/>
  <c r="C27" i="3"/>
  <c r="C22" i="59" s="1"/>
  <c r="C20" i="59" s="1"/>
  <c r="D17" i="28" l="1"/>
  <c r="C17" i="28"/>
  <c r="D74" i="40" l="1"/>
  <c r="D65" i="40"/>
  <c r="D59" i="40"/>
  <c r="C59" i="40"/>
  <c r="D54" i="40"/>
  <c r="C54" i="40"/>
  <c r="D48" i="40"/>
  <c r="C48" i="40"/>
  <c r="D37" i="40"/>
  <c r="C11" i="59" s="1"/>
  <c r="C37" i="40"/>
  <c r="D33" i="40"/>
  <c r="C33" i="40"/>
  <c r="D24" i="40"/>
  <c r="D18" i="40" s="1"/>
  <c r="C24" i="40"/>
  <c r="C18" i="40" s="1"/>
  <c r="D15" i="40"/>
  <c r="C15" i="40"/>
  <c r="A5" i="40"/>
  <c r="C14" i="40" l="1"/>
  <c r="D14" i="40"/>
  <c r="I11" i="9" l="1"/>
  <c r="H39" i="10"/>
  <c r="H36" i="10" s="1"/>
  <c r="H32" i="10"/>
  <c r="H24" i="10"/>
  <c r="H19" i="10"/>
  <c r="H17" i="10" s="1"/>
  <c r="H14" i="10"/>
  <c r="A4" i="39" l="1"/>
  <c r="A4" i="35" l="1"/>
  <c r="D11" i="40" l="1"/>
  <c r="D10" i="40" s="1"/>
  <c r="C10" i="40"/>
  <c r="C9" i="40" s="1"/>
  <c r="A5" i="28"/>
  <c r="D25" i="27"/>
  <c r="C25" i="27"/>
  <c r="A5" i="27"/>
  <c r="C13" i="59" l="1"/>
  <c r="D9" i="40"/>
  <c r="G39" i="18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2" i="9" l="1"/>
  <c r="H10" i="10"/>
  <c r="H9" i="10" s="1"/>
  <c r="C64" i="12" l="1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4" i="59" s="1"/>
  <c r="C17" i="5"/>
  <c r="D14" i="5"/>
  <c r="C14" i="5"/>
  <c r="D11" i="5"/>
  <c r="C11" i="5"/>
  <c r="D19" i="3"/>
  <c r="C19" i="3"/>
  <c r="D16" i="3"/>
  <c r="C16" i="3"/>
  <c r="D10" i="5" l="1"/>
  <c r="C10" i="59" s="1"/>
  <c r="C10" i="5"/>
  <c r="C26" i="3"/>
  <c r="B9" i="10"/>
  <c r="J9" i="10"/>
  <c r="D26" i="3"/>
  <c r="D9" i="3" s="1"/>
  <c r="C10" i="12"/>
  <c r="C44" i="12"/>
  <c r="D9" i="10"/>
  <c r="F9" i="10"/>
  <c r="G12" i="9" l="1"/>
  <c r="I10" i="9"/>
  <c r="C9" i="3"/>
  <c r="C17" i="59"/>
  <c r="I12" i="9" l="1"/>
  <c r="D14" i="12"/>
  <c r="D11" i="12" s="1"/>
  <c r="D10" i="12" s="1"/>
  <c r="D66" i="12" s="1"/>
  <c r="D64" i="12" s="1"/>
  <c r="D44" i="12" s="1"/>
</calcChain>
</file>

<file path=xl/sharedStrings.xml><?xml version="1.0" encoding="utf-8"?>
<sst xmlns="http://schemas.openxmlformats.org/spreadsheetml/2006/main" count="1163" uniqueCount="631">
  <si>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</si>
  <si>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</si>
  <si>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</si>
  <si>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</si>
  <si>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</si>
  <si>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</si>
  <si>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</si>
  <si>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</si>
  <si>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</si>
  <si>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</si>
  <si>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</si>
  <si>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</si>
  <si>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</si>
  <si>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</si>
  <si>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</si>
  <si>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</si>
  <si>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</si>
  <si>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</si>
  <si>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</si>
  <si>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</si>
  <si>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</si>
  <si>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</si>
  <si>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</si>
  <si>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</si>
  <si>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</si>
  <si>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</si>
  <si>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</si>
  <si>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</si>
  <si>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</si>
  <si>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</si>
  <si>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</si>
  <si>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</si>
  <si>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</si>
  <si>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</si>
  <si>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</si>
  <si>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</si>
  <si>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</si>
  <si>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</si>
  <si>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</si>
  <si>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</si>
  <si>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</si>
  <si>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</si>
  <si>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</si>
  <si>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</si>
  <si>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</si>
  <si>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</si>
  <si>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</si>
  <si>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</si>
  <si>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</si>
  <si>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</si>
  <si>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</si>
  <si>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</si>
  <si>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</si>
  <si>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</si>
  <si>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</si>
  <si>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</si>
  <si>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</si>
  <si>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</si>
  <si>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</si>
  <si>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</si>
  <si>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</si>
  <si>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</si>
  <si>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</si>
  <si>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</si>
  <si>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</si>
  <si>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</si>
  <si>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</si>
  <si>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</si>
  <si>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</si>
  <si>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</si>
  <si>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</si>
  <si>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</si>
  <si>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</si>
  <si>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</si>
  <si>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</si>
  <si>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</si>
  <si>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</si>
  <si>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</si>
  <si>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</si>
  <si>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</si>
  <si>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</si>
  <si>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</si>
  <si>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</si>
  <si>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</si>
  <si>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</si>
  <si>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</si>
  <si>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</si>
  <si>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</si>
  <si>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</si>
  <si>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</si>
  <si>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</si>
  <si>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</si>
  <si>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</si>
  <si>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</si>
  <si>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</si>
  <si>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</si>
  <si>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</si>
  <si>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</si>
  <si>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</si>
  <si>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</si>
  <si>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</si>
  <si>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</si>
  <si>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</si>
  <si>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</si>
  <si>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</si>
  <si>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</si>
  <si>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</si>
  <si>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</si>
  <si>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</si>
  <si>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</si>
  <si>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</si>
  <si>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</si>
  <si>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</si>
  <si>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</si>
  <si>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</si>
  <si>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</si>
  <si>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</si>
  <si>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</si>
  <si>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</si>
  <si>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</si>
  <si>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</si>
  <si>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</si>
  <si>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</si>
  <si>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</si>
  <si>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</si>
  <si>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</si>
  <si>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</si>
  <si>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</si>
  <si>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</si>
  <si>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</si>
  <si>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</si>
  <si>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</si>
  <si>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</si>
  <si>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</si>
  <si>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</si>
  <si>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</si>
  <si>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</si>
  <si>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</si>
  <si>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</si>
  <si>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</si>
  <si>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</si>
  <si>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</si>
  <si>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</si>
  <si>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</si>
  <si>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</si>
  <si>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</si>
  <si>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</si>
  <si>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</si>
  <si>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</si>
  <si>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</si>
  <si>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</si>
  <si>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</si>
  <si>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</si>
  <si>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</si>
  <si>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</si>
  <si>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</si>
  <si>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</si>
  <si>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</si>
  <si>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</si>
  <si>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</si>
  <si>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</si>
  <si>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</si>
  <si>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</si>
  <si>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</si>
  <si>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</si>
  <si>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</si>
  <si>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</si>
  <si>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</si>
  <si>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</si>
  <si>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</si>
  <si>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</si>
  <si>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</si>
  <si>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</si>
  <si>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</si>
  <si>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</si>
  <si>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</si>
  <si>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</si>
  <si>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</si>
  <si>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</si>
  <si>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</si>
  <si>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</si>
  <si>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</si>
  <si>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</si>
  <si>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</si>
  <si>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</si>
  <si>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</si>
  <si>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</si>
  <si>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</si>
  <si>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</si>
  <si>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</si>
  <si>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</si>
  <si>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</si>
  <si>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</si>
  <si>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</si>
  <si>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</si>
  <si>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</si>
  <si>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</si>
  <si>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</si>
  <si>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</si>
  <si>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</si>
  <si>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</si>
  <si>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</si>
  <si>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</si>
  <si>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</si>
  <si>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</si>
  <si>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</si>
  <si>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</si>
  <si>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</si>
  <si>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</si>
  <si>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</si>
  <si>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</si>
  <si>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</si>
  <si>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</si>
  <si>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</si>
  <si>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</si>
  <si>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</si>
  <si>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</si>
  <si>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</si>
  <si>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</si>
  <si>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</si>
  <si>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</si>
  <si>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</si>
  <si>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</si>
  <si>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</si>
  <si>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</si>
  <si>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</si>
  <si>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</si>
  <si>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</si>
  <si>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</si>
  <si>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</si>
  <si>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</si>
  <si>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</si>
  <si>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</si>
  <si>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</si>
  <si>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</si>
  <si>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</si>
  <si>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</si>
  <si>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</si>
  <si>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</si>
  <si>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</si>
  <si>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</si>
  <si>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</si>
  <si>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</si>
  <si>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</si>
  <si>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</si>
  <si>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</si>
  <si>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</si>
  <si>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</si>
  <si>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</si>
  <si>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</si>
  <si>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</si>
  <si>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</si>
  <si>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</si>
  <si>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</si>
  <si>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</si>
  <si>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</si>
  <si>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</si>
  <si>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</si>
  <si>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</si>
  <si>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</si>
  <si>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</si>
  <si>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</si>
  <si>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</si>
  <si>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</si>
  <si>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</si>
  <si>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</si>
  <si>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</si>
  <si>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</si>
  <si>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</si>
  <si>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</si>
  <si>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</si>
  <si>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</si>
  <si>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</si>
  <si>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</si>
  <si>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</si>
  <si>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</si>
  <si>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</si>
  <si>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</si>
  <si>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</si>
  <si>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</si>
  <si>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</si>
  <si>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</si>
  <si>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</si>
  <si>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</si>
  <si>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</si>
  <si>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</si>
  <si>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</si>
  <si>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</si>
  <si>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</si>
  <si>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</si>
  <si>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</si>
  <si>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</si>
  <si>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</si>
  <si>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</si>
  <si>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</si>
  <si>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</si>
  <si>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</si>
  <si>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</si>
  <si>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</si>
  <si>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</si>
  <si>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</si>
  <si>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</si>
  <si>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</si>
  <si>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</si>
  <si>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</si>
  <si>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</si>
  <si>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</si>
  <si>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</si>
  <si>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</si>
  <si>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</si>
  <si>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</si>
  <si>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</si>
  <si>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</si>
  <si>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</si>
  <si>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</si>
  <si>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</si>
  <si>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</si>
  <si>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</si>
  <si>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</si>
  <si>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</si>
  <si>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</si>
  <si>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</si>
  <si>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</si>
  <si>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</si>
  <si>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</si>
  <si>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</si>
  <si>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</si>
  <si>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</si>
  <si>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</si>
  <si>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</si>
  <si>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</si>
  <si>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</si>
  <si>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</si>
  <si>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</si>
  <si>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</si>
  <si>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</si>
  <si>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</si>
  <si>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</si>
  <si>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</si>
  <si>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</si>
  <si>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</si>
  <si>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</si>
  <si>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</si>
  <si>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</si>
  <si>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</si>
  <si>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</si>
  <si>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</si>
  <si>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</si>
  <si>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</si>
  <si>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</si>
  <si>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</si>
  <si>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</si>
  <si>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</si>
  <si>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</si>
  <si>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</si>
  <si>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</si>
  <si>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</si>
  <si>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</si>
  <si>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</si>
  <si>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</si>
  <si>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</si>
  <si>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</si>
  <si>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</si>
  <si>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</si>
  <si>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</si>
  <si>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</si>
  <si>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</si>
  <si>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</si>
  <si>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</si>
  <si>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</si>
  <si>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</si>
  <si>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</si>
  <si>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</si>
  <si>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</si>
  <si>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</si>
  <si>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</si>
  <si>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</si>
  <si>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</si>
  <si>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</si>
  <si>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</si>
  <si>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</si>
  <si>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</si>
  <si>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</si>
  <si>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</si>
  <si>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</si>
  <si>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</si>
  <si>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</si>
  <si>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</si>
  <si>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</si>
  <si>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</si>
  <si>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</si>
  <si>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</si>
  <si>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</si>
  <si>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</si>
  <si>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</si>
  <si>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</si>
  <si>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</si>
  <si>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</si>
  <si>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</si>
  <si>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</si>
  <si>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</si>
  <si>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</si>
  <si>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</si>
  <si>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</si>
  <si>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</si>
  <si>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</si>
  <si>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</si>
  <si>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</si>
  <si>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</si>
  <si>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</si>
  <si>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</si>
  <si>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</si>
  <si>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</si>
  <si>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</si>
  <si>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</si>
  <si>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</si>
  <si>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</si>
  <si>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</si>
  <si>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</si>
  <si>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</si>
  <si>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</si>
  <si>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</si>
  <si>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</si>
  <si>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</si>
  <si>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</si>
  <si>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</si>
  <si>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</si>
  <si>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</si>
  <si>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</si>
  <si>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</si>
  <si>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</si>
  <si>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</si>
  <si>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</si>
  <si>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</si>
  <si>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</si>
  <si>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</si>
  <si>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</si>
  <si>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</si>
  <si>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</si>
  <si>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</si>
  <si>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</si>
  <si>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</si>
  <si>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</si>
  <si>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</si>
  <si>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</si>
  <si>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</si>
  <si>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</si>
  <si>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</si>
  <si>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</si>
  <si>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</si>
  <si>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</si>
  <si>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</si>
  <si>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</si>
  <si>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</si>
  <si>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</si>
  <si>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</si>
  <si>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</si>
  <si>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</si>
  <si>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</si>
  <si>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</si>
  <si>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</si>
  <si>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</si>
  <si>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</si>
  <si>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</si>
  <si>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</si>
  <si>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</si>
  <si>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</si>
  <si>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</si>
  <si>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</si>
  <si>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</si>
  <si>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</si>
  <si>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</si>
  <si>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</si>
  <si>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</si>
  <si>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</si>
  <si>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</si>
  <si>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</si>
  <si>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</si>
  <si>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</si>
  <si>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</si>
  <si>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</si>
  <si>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</si>
  <si>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</si>
  <si>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</si>
  <si>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</si>
  <si>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</si>
  <si>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</si>
  <si>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</si>
  <si>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</si>
  <si>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</si>
  <si>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</si>
  <si>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</si>
  <si>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</si>
  <si>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</si>
  <si>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</si>
  <si>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</si>
  <si>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ფულადი შემოწირულობა</t>
  </si>
  <si>
    <t>ბრენდირებული აქსესუარებით რკლამის ხარჯი</t>
  </si>
  <si>
    <t>თიბისი</t>
  </si>
  <si>
    <t>პ/გ "სამართლიანობისთვის"</t>
  </si>
  <si>
    <t>GE11TB7406636020100004</t>
  </si>
  <si>
    <t>GE88TB7406645067800002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</si>
  <si>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</si>
  <si>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პ.გ. სამართლიანობისთვის</t>
  </si>
  <si>
    <t>შპს 'ემქოლორჯგუფი</t>
  </si>
  <si>
    <t>205295786</t>
  </si>
  <si>
    <t>კახა ცეცხლაძე</t>
  </si>
  <si>
    <t>65002002429</t>
  </si>
  <si>
    <t>GE11TB74066</t>
  </si>
  <si>
    <t>36020100004</t>
  </si>
  <si>
    <t>თამუნა გადელია</t>
  </si>
  <si>
    <t>62702019874</t>
  </si>
  <si>
    <t>GE78TB70888</t>
  </si>
  <si>
    <t>45161100002</t>
  </si>
  <si>
    <t>09/17/2020</t>
  </si>
  <si>
    <t>GE38BG00000</t>
  </si>
  <si>
    <t>00177601500</t>
  </si>
  <si>
    <t>იასე ზაუტაშვილი</t>
  </si>
  <si>
    <t>01008006271</t>
  </si>
  <si>
    <t>იჯარა</t>
  </si>
  <si>
    <t>ფოთი, დავით არმაშენებლის 31</t>
  </si>
  <si>
    <t>81.15.07.016.01.0004,01,08,220,01,006</t>
  </si>
  <si>
    <t>01/092020-01/11/2020</t>
  </si>
  <si>
    <t>78.74 კვ.მ.</t>
  </si>
  <si>
    <t xml:space="preserve">ქეთევან ჩხარტიშვილი 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</si>
  <si>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</si>
  <si>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</si>
  <si>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ბანკის დასახელება:</t>
  </si>
  <si>
    <t>საბანკო ანგარიშის ნომერი: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</si>
  <si>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</si>
  <si>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</si>
  <si>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</si>
  <si>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</si>
  <si>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</si>
  <si>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</si>
  <si>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</si>
  <si>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</si>
  <si>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</si>
  <si>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</si>
  <si>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</si>
  <si>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</si>
  <si>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</si>
  <si>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პ/პ  სამართლიანობისთვის</t>
  </si>
  <si>
    <t>09/15/2020</t>
  </si>
  <si>
    <t>არაფულადი შემოწირულობა</t>
  </si>
  <si>
    <t xml:space="preserve">ნათელა თოთლაძე </t>
  </si>
  <si>
    <t>01017007914</t>
  </si>
  <si>
    <r>
      <t xml:space="preserve">უძრავი ნივთის,  ფართს 144,20კვმ-ს საერთო ფართი  144,20 კვმ .  ქ.თბილისი, </t>
    </r>
    <r>
      <rPr>
        <sz val="9"/>
        <color rgb="FF222222"/>
        <rFont val="Sylfaen"/>
        <family val="1"/>
      </rPr>
      <t>ჟიული შარტავას ქ. 16</t>
    </r>
    <r>
      <rPr>
        <sz val="9"/>
        <color theme="1"/>
        <rFont val="Sylfaen"/>
        <family val="1"/>
      </rPr>
      <t xml:space="preserve">, </t>
    </r>
    <r>
      <rPr>
        <sz val="9"/>
        <color rgb="FF222222"/>
        <rFont val="Sylfaen"/>
        <family val="1"/>
      </rPr>
      <t xml:space="preserve">( </t>
    </r>
    <r>
      <rPr>
        <sz val="9"/>
        <color theme="1"/>
        <rFont val="Sylfaen"/>
        <family val="1"/>
      </rPr>
      <t xml:space="preserve">საკადასტრო კოდი: </t>
    </r>
    <r>
      <rPr>
        <sz val="9"/>
        <color theme="1"/>
        <rFont val="Arial"/>
        <family val="2"/>
      </rPr>
      <t>N0</t>
    </r>
    <r>
      <rPr>
        <sz val="9"/>
        <color theme="1"/>
        <rFont val="Sylfaen"/>
        <family val="1"/>
      </rPr>
      <t>1</t>
    </r>
    <r>
      <rPr>
        <sz val="9"/>
        <color theme="1"/>
        <rFont val="Arial"/>
        <family val="2"/>
      </rPr>
      <t>.</t>
    </r>
    <r>
      <rPr>
        <sz val="9"/>
        <color theme="1"/>
        <rFont val="Sylfaen"/>
        <family val="1"/>
      </rPr>
      <t>10</t>
    </r>
    <r>
      <rPr>
        <sz val="9"/>
        <color theme="1"/>
        <rFont val="Arial"/>
        <family val="2"/>
      </rPr>
      <t>.</t>
    </r>
    <r>
      <rPr>
        <sz val="9"/>
        <color theme="1"/>
        <rFont val="Sylfaen"/>
        <family val="1"/>
      </rPr>
      <t>13,017,002,01,511</t>
    </r>
  </si>
  <si>
    <t>09/24/2020</t>
  </si>
  <si>
    <t>ეკა ბესელია</t>
  </si>
  <si>
    <t>01009008554</t>
  </si>
  <si>
    <t>01430774506</t>
  </si>
  <si>
    <t>GE58GR00000</t>
  </si>
  <si>
    <t>09/25/2020</t>
  </si>
  <si>
    <t>თეიმურაზ  რობაქიძე</t>
  </si>
  <si>
    <t>010024075289</t>
  </si>
  <si>
    <t>5064300009</t>
  </si>
  <si>
    <t>GE02TB718424</t>
  </si>
  <si>
    <t>ქეთევან ყრუაშვილი</t>
  </si>
  <si>
    <t>01008050952</t>
  </si>
  <si>
    <t>45063300003</t>
  </si>
  <si>
    <t>GE81TB74707</t>
  </si>
  <si>
    <t>მირიან პაპუნიძე</t>
  </si>
  <si>
    <t>61001011928</t>
  </si>
  <si>
    <t>45061600001</t>
  </si>
  <si>
    <t>GE12TB761934</t>
  </si>
  <si>
    <t>10/21/2020</t>
  </si>
  <si>
    <t>ნუგზარ რობაქიძე</t>
  </si>
  <si>
    <t>31001030163</t>
  </si>
  <si>
    <t>45063300004</t>
  </si>
  <si>
    <t>GE08TB78772</t>
  </si>
  <si>
    <t>10/26/2020</t>
  </si>
  <si>
    <t>სერგო ბესელია</t>
  </si>
  <si>
    <t>01021011835</t>
  </si>
  <si>
    <t>00165619800</t>
  </si>
  <si>
    <t>GE74BG00000</t>
  </si>
  <si>
    <t>10/27/2020</t>
  </si>
  <si>
    <t>01.10.2020</t>
  </si>
  <si>
    <t>ვალტერ კონჯარია</t>
  </si>
  <si>
    <t>19001002604</t>
  </si>
  <si>
    <r>
      <t xml:space="preserve">უძრავი ქონება, </t>
    </r>
    <r>
      <rPr>
        <b/>
        <sz val="9"/>
        <color theme="1"/>
        <rFont val="Sylfaen"/>
        <family val="1"/>
      </rPr>
      <t xml:space="preserve">ქ. ზუგდიდი, </t>
    </r>
    <r>
      <rPr>
        <sz val="9"/>
        <color theme="1"/>
        <rFont val="Sylfaen"/>
        <family val="1"/>
      </rPr>
      <t>რუსთაველის ქ, 92; ს/კოდი- 43.31.55.457.01.508; ფართი 30 კვ.მ.</t>
    </r>
  </si>
  <si>
    <t>0/18/2020</t>
  </si>
  <si>
    <t>ზურაბ ჩიქოვანი</t>
  </si>
  <si>
    <t>48001005503</t>
  </si>
  <si>
    <t>45061100094</t>
  </si>
  <si>
    <t>GE64TB75049</t>
  </si>
  <si>
    <t>გაზეთი "სამართლიანობისტვის" 4000 ც -1500 ლარი</t>
  </si>
  <si>
    <r>
      <rPr>
        <b/>
        <sz val="9"/>
        <color theme="1"/>
        <rFont val="Sylfaen"/>
        <family val="1"/>
      </rPr>
      <t>ბათუმი</t>
    </r>
    <r>
      <rPr>
        <sz val="9"/>
        <color theme="1"/>
        <rFont val="Sylfaen"/>
        <family val="1"/>
      </rPr>
      <t xml:space="preserve">. გორგასლის ქ 54; საკადასტრო კოდი </t>
    </r>
  </si>
  <si>
    <r>
      <rPr>
        <b/>
        <sz val="9"/>
        <color theme="1"/>
        <rFont val="Sylfaen"/>
        <family val="1"/>
      </rPr>
      <t>ქ, ქობულეთი</t>
    </r>
    <r>
      <rPr>
        <sz val="9"/>
        <color theme="1"/>
        <rFont val="Sylfaen"/>
        <family val="1"/>
      </rPr>
      <t>, 9 აპრილის ქ..1</t>
    </r>
  </si>
  <si>
    <r>
      <rPr>
        <b/>
        <sz val="9"/>
        <color theme="1"/>
        <rFont val="Sylfaen"/>
        <family val="1"/>
      </rPr>
      <t>ოზურგეთი</t>
    </r>
    <r>
      <rPr>
        <sz val="9"/>
        <color theme="1"/>
        <rFont val="Sylfaen"/>
        <family val="1"/>
      </rPr>
      <t>, 9 აპრილისქ. 10;საკ კოდი- 26.26.47.293. ფართი 180კვ.მ.</t>
    </r>
  </si>
  <si>
    <t>10/20/2020</t>
  </si>
  <si>
    <t>ქეთევან</t>
  </si>
  <si>
    <t>ურდულაშვილი</t>
  </si>
  <si>
    <t>ბუღალტერი</t>
  </si>
  <si>
    <t>ბეჭდური რეკლამი ხარჯი</t>
  </si>
  <si>
    <t>შპს ემქოლორჯგუფი</t>
  </si>
  <si>
    <t>შპს ფავორიტი სტილი</t>
  </si>
  <si>
    <t>ი.მ. ალექსანდრე ღლონტი</t>
  </si>
  <si>
    <t>01027011296</t>
  </si>
  <si>
    <t>ი.მ. ია ლომჯარია</t>
  </si>
  <si>
    <t>შპს თეგი</t>
  </si>
  <si>
    <t>ზესტაფონი,აღმაშენელის 37</t>
  </si>
  <si>
    <t>32.10.07.014.01.502</t>
  </si>
  <si>
    <t>73 კვ.მ.</t>
  </si>
  <si>
    <t>კლარა გოგისვანიძე</t>
  </si>
  <si>
    <r>
      <rPr>
        <b/>
        <sz val="10"/>
        <color theme="1"/>
        <rFont val="Sylfaen"/>
        <family val="1"/>
      </rPr>
      <t>მცხეთა</t>
    </r>
    <r>
      <rPr>
        <sz val="10"/>
        <color theme="1"/>
        <rFont val="Sylfaen"/>
        <family val="1"/>
      </rPr>
      <t xml:space="preserve"> ფარნავაზის მოედანი 2-ა</t>
    </r>
  </si>
  <si>
    <t>72.07.08.15</t>
  </si>
  <si>
    <t>15/10/2020-01/11/2020</t>
  </si>
  <si>
    <t xml:space="preserve">3 კვ.მ </t>
  </si>
  <si>
    <t>ტარიელ გაბრელიანი</t>
  </si>
  <si>
    <r>
      <rPr>
        <b/>
        <sz val="10"/>
        <color theme="1"/>
        <rFont val="Sylfaen"/>
        <family val="1"/>
      </rPr>
      <t>დუშეთი</t>
    </r>
    <r>
      <rPr>
        <sz val="10"/>
        <color theme="1"/>
        <rFont val="Sylfaen"/>
        <family val="1"/>
      </rPr>
      <t>.დ.აღმაშენებლის 60-ა</t>
    </r>
  </si>
  <si>
    <t>71.51.01.145</t>
  </si>
  <si>
    <t>15/10/20-15/11/2020</t>
  </si>
  <si>
    <t>43001017362</t>
  </si>
  <si>
    <t>ეკა ქვრივიშვილი</t>
  </si>
  <si>
    <r>
      <rPr>
        <b/>
        <sz val="10"/>
        <color theme="1"/>
        <rFont val="Sylfaen"/>
        <family val="1"/>
      </rPr>
      <t>სენაკი</t>
    </r>
    <r>
      <rPr>
        <sz val="10"/>
        <color theme="1"/>
        <rFont val="Sylfaen"/>
        <family val="1"/>
      </rPr>
      <t>, ლესელიძის ქ. 8 ბ. 5</t>
    </r>
  </si>
  <si>
    <t>44,01,31,110</t>
  </si>
  <si>
    <t>01/10/2020-01/11/2020</t>
  </si>
  <si>
    <t>40 კვ.მ.</t>
  </si>
  <si>
    <t>ეკა მატახერია</t>
  </si>
  <si>
    <r>
      <rPr>
        <b/>
        <sz val="10"/>
        <color theme="1"/>
        <rFont val="Sylfaen"/>
        <family val="1"/>
      </rPr>
      <t>მცხეთა</t>
    </r>
    <r>
      <rPr>
        <sz val="10"/>
        <color theme="1"/>
        <rFont val="Sylfaen"/>
        <family val="1"/>
      </rPr>
      <t xml:space="preserve"> სანაპიროს ქ. 6</t>
    </r>
  </si>
  <si>
    <t>72.07.06.680</t>
  </si>
  <si>
    <t>01/082020-01/12/2020</t>
  </si>
  <si>
    <t>160 კვ.მ.</t>
  </si>
  <si>
    <t>შოთა ვეშაპიძე</t>
  </si>
  <si>
    <r>
      <rPr>
        <b/>
        <sz val="10"/>
        <color theme="1"/>
        <rFont val="Sylfaen"/>
        <family val="1"/>
      </rPr>
      <t>თიანეთი</t>
    </r>
    <r>
      <rPr>
        <sz val="10"/>
        <color theme="1"/>
        <rFont val="Sylfaen"/>
        <family val="1"/>
      </rPr>
      <t>. რუსთაველის ქ. 19</t>
    </r>
  </si>
  <si>
    <t>73.05.35.019.01.501</t>
  </si>
  <si>
    <t>94.57 კვ.მ.</t>
  </si>
  <si>
    <t>ანზორ მათურელი</t>
  </si>
  <si>
    <t xml:space="preserve">               </t>
  </si>
  <si>
    <t>01/09/2020-31/10/2020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</si>
</sst>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rgb="FF222222"/>
      <name val="Sylfaen"/>
      <family val="1"/>
    </font>
    <font>
      <sz val="9"/>
      <color theme="1"/>
      <name val="Arial"/>
      <family val="2"/>
    </font>
    <font>
      <b/>
      <sz val="9"/>
      <color theme="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1" fillId="0" borderId="0"/>
  </cellStyleXfs>
  <cellXfs count="562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6" xfId="2" applyFont="1" applyFill="1" applyBorder="1" applyAlignment="1" applyProtection="1">
      <alignment horizontal="center" vertical="top" wrapText="1"/>
    </xf>
    <xf numFmtId="1" fontId="24" fillId="5" borderId="26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7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28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9" xfId="2" applyFont="1" applyFill="1" applyBorder="1" applyAlignment="1" applyProtection="1">
      <alignment horizontal="left" vertical="top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0" fontId="24" fillId="5" borderId="30" xfId="2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1" fontId="24" fillId="5" borderId="31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3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2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3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0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2" borderId="0" xfId="0" applyFont="1" applyFill="1" applyBorder="1" applyAlignment="1" applyProtection="1">
      <alignment horizontal="center" vertical="center"/>
    </xf>
    <xf numFmtId="2" fontId="24" fillId="0" borderId="25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9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4" fontId="22" fillId="5" borderId="1" xfId="1" applyNumberFormat="1" applyFont="1" applyFill="1" applyBorder="1" applyAlignment="1" applyProtection="1">
      <alignment horizontal="right" vertical="center"/>
    </xf>
    <xf numFmtId="2" fontId="17" fillId="0" borderId="1" xfId="0" applyNumberFormat="1" applyFont="1" applyBorder="1" applyProtection="1">
      <protection locked="0"/>
    </xf>
    <xf numFmtId="2" fontId="22" fillId="5" borderId="1" xfId="0" applyNumberFormat="1" applyFont="1" applyFill="1" applyBorder="1" applyAlignment="1" applyProtection="1">
      <alignment horizontal="right" vertical="center" wrapText="1"/>
    </xf>
    <xf numFmtId="2" fontId="22" fillId="5" borderId="1" xfId="0" applyNumberFormat="1" applyFont="1" applyFill="1" applyBorder="1" applyProtection="1"/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4" fontId="17" fillId="5" borderId="0" xfId="0" applyNumberFormat="1" applyFont="1" applyFill="1" applyBorder="1" applyProtection="1">
      <protection locked="0"/>
    </xf>
    <xf numFmtId="0" fontId="22" fillId="5" borderId="39" xfId="0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>
      <alignment vertical="center"/>
    </xf>
    <xf numFmtId="0" fontId="22" fillId="5" borderId="0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19" fillId="0" borderId="0" xfId="9" applyFont="1" applyAlignment="1" applyProtection="1">
      <alignment vertical="center"/>
      <protection locked="0"/>
    </xf>
    <xf numFmtId="0" fontId="17" fillId="5" borderId="39" xfId="0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14" fontId="19" fillId="0" borderId="38" xfId="9" applyNumberFormat="1" applyFont="1" applyBorder="1" applyAlignment="1" applyProtection="1">
      <alignment vertical="center"/>
      <protection locked="0"/>
    </xf>
    <xf numFmtId="0" fontId="19" fillId="5" borderId="39" xfId="9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167" fontId="19" fillId="5" borderId="0" xfId="9" applyNumberFormat="1" applyFont="1" applyFill="1" applyBorder="1" applyAlignment="1" applyProtection="1">
      <alignment vertical="center"/>
    </xf>
    <xf numFmtId="14" fontId="19" fillId="5" borderId="0" xfId="9" applyNumberFormat="1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7" fillId="5" borderId="39" xfId="0" applyFont="1" applyFill="1" applyBorder="1" applyAlignment="1">
      <alignment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horizontal="left" vertical="center"/>
    </xf>
    <xf numFmtId="0" fontId="21" fillId="5" borderId="0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</xf>
    <xf numFmtId="0" fontId="21" fillId="5" borderId="13" xfId="9" applyFont="1" applyFill="1" applyBorder="1" applyAlignment="1" applyProtection="1">
      <alignment horizontal="center" vertical="center" wrapText="1"/>
    </xf>
    <xf numFmtId="0" fontId="21" fillId="5" borderId="14" xfId="9" applyFont="1" applyFill="1" applyBorder="1" applyAlignment="1" applyProtection="1">
      <alignment horizontal="center" vertical="center" wrapText="1"/>
    </xf>
    <xf numFmtId="0" fontId="21" fillId="5" borderId="15" xfId="9" applyFont="1" applyFill="1" applyBorder="1" applyAlignment="1" applyProtection="1">
      <alignment horizontal="center" vertical="center" wrapText="1"/>
    </xf>
    <xf numFmtId="0" fontId="21" fillId="3" borderId="10" xfId="9" applyFont="1" applyFill="1" applyBorder="1" applyAlignment="1" applyProtection="1">
      <alignment horizontal="center" vertical="center" wrapText="1"/>
    </xf>
    <xf numFmtId="49" fontId="21" fillId="3" borderId="14" xfId="9" applyNumberFormat="1" applyFont="1" applyFill="1" applyBorder="1" applyAlignment="1" applyProtection="1">
      <alignment horizontal="center" vertical="center" wrapText="1"/>
    </xf>
    <xf numFmtId="0" fontId="21" fillId="3" borderId="17" xfId="9" applyFont="1" applyFill="1" applyBorder="1" applyAlignment="1" applyProtection="1">
      <alignment horizontal="center" vertical="center" wrapText="1"/>
    </xf>
    <xf numFmtId="0" fontId="21" fillId="3" borderId="16" xfId="9" applyFont="1" applyFill="1" applyBorder="1" applyAlignment="1" applyProtection="1">
      <alignment horizontal="center" vertical="center" wrapText="1"/>
    </xf>
    <xf numFmtId="0" fontId="21" fillId="4" borderId="13" xfId="9" applyFont="1" applyFill="1" applyBorder="1" applyAlignment="1" applyProtection="1">
      <alignment horizontal="center" vertical="center" wrapText="1"/>
    </xf>
    <xf numFmtId="0" fontId="21" fillId="4" borderId="14" xfId="9" applyFont="1" applyFill="1" applyBorder="1" applyAlignment="1" applyProtection="1">
      <alignment horizontal="center" vertical="center" wrapText="1"/>
    </xf>
    <xf numFmtId="0" fontId="21" fillId="4" borderId="16" xfId="9" applyFont="1" applyFill="1" applyBorder="1" applyAlignment="1" applyProtection="1">
      <alignment horizontal="center" vertical="center" wrapText="1"/>
    </xf>
    <xf numFmtId="0" fontId="21" fillId="5" borderId="11" xfId="9" applyFont="1" applyFill="1" applyBorder="1" applyAlignment="1" applyProtection="1">
      <alignment horizontal="center" vertical="center" wrapText="1"/>
    </xf>
    <xf numFmtId="0" fontId="21" fillId="0" borderId="0" xfId="9" applyFont="1" applyAlignment="1" applyProtection="1">
      <alignment horizontal="center" vertical="center" wrapText="1"/>
      <protection locked="0"/>
    </xf>
    <xf numFmtId="0" fontId="21" fillId="5" borderId="13" xfId="9" applyFont="1" applyFill="1" applyBorder="1" applyAlignment="1" applyProtection="1">
      <alignment horizontal="center" vertical="center"/>
    </xf>
    <xf numFmtId="0" fontId="21" fillId="5" borderId="15" xfId="9" applyFont="1" applyFill="1" applyBorder="1" applyAlignment="1" applyProtection="1">
      <alignment horizontal="center" vertical="center"/>
    </xf>
    <xf numFmtId="0" fontId="21" fillId="5" borderId="16" xfId="9" applyFont="1" applyFill="1" applyBorder="1" applyAlignment="1" applyProtection="1">
      <alignment horizontal="center" vertical="center"/>
    </xf>
    <xf numFmtId="0" fontId="21" fillId="5" borderId="12" xfId="9" applyFont="1" applyFill="1" applyBorder="1" applyAlignment="1" applyProtection="1">
      <alignment horizontal="center" vertical="center"/>
    </xf>
    <xf numFmtId="0" fontId="19" fillId="0" borderId="0" xfId="9" applyFont="1" applyAlignment="1" applyProtection="1">
      <alignment horizontal="center" vertical="center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0" fontId="19" fillId="0" borderId="19" xfId="9" applyFont="1" applyBorder="1" applyAlignment="1" applyProtection="1">
      <alignment horizontal="center" vertical="center"/>
      <protection locked="0"/>
    </xf>
    <xf numFmtId="0" fontId="19" fillId="4" borderId="19" xfId="9" applyFont="1" applyFill="1" applyBorder="1" applyAlignment="1" applyProtection="1">
      <alignment vertical="center" wrapText="1"/>
      <protection locked="0"/>
    </xf>
    <xf numFmtId="0" fontId="19" fillId="4" borderId="1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19" fillId="0" borderId="37" xfId="9" applyFont="1" applyBorder="1" applyAlignment="1" applyProtection="1">
      <alignment vertical="center" wrapText="1"/>
      <protection locked="0"/>
    </xf>
    <xf numFmtId="0" fontId="19" fillId="0" borderId="21" xfId="9" applyFont="1" applyBorder="1" applyAlignment="1" applyProtection="1">
      <alignment horizontal="center" vertical="center"/>
      <protection locked="0"/>
    </xf>
    <xf numFmtId="14" fontId="19" fillId="0" borderId="22" xfId="9" applyNumberFormat="1" applyFont="1" applyBorder="1" applyAlignment="1" applyProtection="1">
      <alignment vertical="center" wrapText="1"/>
      <protection locked="0"/>
    </xf>
    <xf numFmtId="0" fontId="19" fillId="0" borderId="22" xfId="9" applyFont="1" applyBorder="1" applyAlignment="1" applyProtection="1">
      <alignment vertical="center" wrapText="1"/>
      <protection locked="0"/>
    </xf>
    <xf numFmtId="0" fontId="19" fillId="0" borderId="21" xfId="9" applyFont="1" applyBorder="1" applyAlignment="1" applyProtection="1">
      <alignment vertical="center" wrapText="1"/>
      <protection locked="0"/>
    </xf>
    <xf numFmtId="49" fontId="19" fillId="0" borderId="22" xfId="9" applyNumberFormat="1" applyFont="1" applyBorder="1" applyAlignment="1" applyProtection="1">
      <alignment vertical="center"/>
      <protection locked="0"/>
    </xf>
    <xf numFmtId="0" fontId="19" fillId="4" borderId="21" xfId="9" applyFont="1" applyFill="1" applyBorder="1" applyAlignment="1" applyProtection="1">
      <alignment vertical="center" wrapText="1"/>
      <protection locked="0"/>
    </xf>
    <xf numFmtId="0" fontId="19" fillId="4" borderId="22" xfId="9" applyFont="1" applyFill="1" applyBorder="1" applyAlignment="1" applyProtection="1">
      <alignment vertical="center" wrapText="1"/>
      <protection locked="0"/>
    </xf>
    <xf numFmtId="0" fontId="19" fillId="4" borderId="24" xfId="9" applyFont="1" applyFill="1" applyBorder="1" applyAlignment="1" applyProtection="1">
      <alignment vertical="center"/>
      <protection locked="0"/>
    </xf>
    <xf numFmtId="0" fontId="19" fillId="0" borderId="36" xfId="9" applyFont="1" applyBorder="1" applyAlignment="1" applyProtection="1">
      <alignment vertical="center" wrapText="1"/>
      <protection locked="0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1" fillId="0" borderId="0" xfId="3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49" fontId="19" fillId="0" borderId="0" xfId="9" applyNumberFormat="1" applyFont="1" applyAlignment="1" applyProtection="1">
      <alignment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17" fillId="0" borderId="1" xfId="2" applyNumberFormat="1" applyFont="1" applyFill="1" applyBorder="1" applyAlignment="1" applyProtection="1">
      <alignment horizontal="left" vertical="top"/>
      <protection locked="0"/>
    </xf>
    <xf numFmtId="4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1" fillId="5" borderId="40" xfId="9" applyFont="1" applyFill="1" applyBorder="1" applyAlignment="1" applyProtection="1">
      <alignment horizontal="center" vertical="center"/>
    </xf>
    <xf numFmtId="14" fontId="33" fillId="0" borderId="1" xfId="0" applyNumberFormat="1" applyFont="1" applyBorder="1" applyAlignment="1">
      <alignment horizontal="left"/>
    </xf>
    <xf numFmtId="0" fontId="19" fillId="4" borderId="4" xfId="9" applyFont="1" applyFill="1" applyBorder="1" applyAlignment="1" applyProtection="1">
      <alignment vertical="center" wrapText="1"/>
      <protection locked="0"/>
    </xf>
    <xf numFmtId="0" fontId="19" fillId="0" borderId="1" xfId="9" applyFont="1" applyBorder="1" applyAlignment="1" applyProtection="1">
      <alignment vertical="center" wrapText="1"/>
      <protection locked="0"/>
    </xf>
    <xf numFmtId="14" fontId="33" fillId="2" borderId="1" xfId="0" applyNumberFormat="1" applyFont="1" applyFill="1" applyBorder="1" applyAlignment="1">
      <alignment horizontal="left"/>
    </xf>
    <xf numFmtId="168" fontId="30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33" fillId="2" borderId="1" xfId="0" applyFont="1" applyFill="1" applyBorder="1" applyAlignment="1">
      <alignment horizontal="left"/>
    </xf>
    <xf numFmtId="0" fontId="17" fillId="2" borderId="1" xfId="0" applyFont="1" applyFill="1" applyBorder="1" applyAlignment="1" applyProtection="1">
      <alignment horizontal="left" wrapText="1"/>
    </xf>
    <xf numFmtId="0" fontId="33" fillId="0" borderId="1" xfId="0" applyFont="1" applyBorder="1" applyAlignment="1">
      <alignment horizontal="left" vertical="center"/>
    </xf>
    <xf numFmtId="49" fontId="11" fillId="0" borderId="0" xfId="0" applyNumberFormat="1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7" fillId="2" borderId="1" xfId="1" applyNumberFormat="1" applyFont="1" applyFill="1" applyBorder="1" applyAlignment="1" applyProtection="1">
      <alignment horizontal="right" vertical="center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2" fontId="22" fillId="0" borderId="1" xfId="2" applyNumberFormat="1" applyFont="1" applyFill="1" applyBorder="1" applyAlignment="1" applyProtection="1">
      <alignment horizontal="right" vertical="top"/>
      <protection locked="0"/>
    </xf>
    <xf numFmtId="164" fontId="22" fillId="0" borderId="1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/>
    <xf numFmtId="0" fontId="17" fillId="5" borderId="0" xfId="12" applyFont="1" applyFill="1" applyAlignment="1" applyProtection="1"/>
    <xf numFmtId="14" fontId="11" fillId="0" borderId="0" xfId="3" applyNumberFormat="1" applyBorder="1" applyAlignment="1" applyProtection="1">
      <protection locked="0"/>
    </xf>
    <xf numFmtId="0" fontId="22" fillId="5" borderId="0" xfId="12" applyFont="1" applyFill="1" applyAlignment="1" applyProtection="1"/>
    <xf numFmtId="0" fontId="0" fillId="0" borderId="0" xfId="0" applyBorder="1" applyAlignment="1"/>
    <xf numFmtId="0" fontId="31" fillId="0" borderId="0" xfId="12" applyBorder="1" applyAlignment="1"/>
    <xf numFmtId="0" fontId="31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5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19" fillId="0" borderId="33" xfId="9" applyFont="1" applyBorder="1" applyAlignment="1" applyProtection="1">
      <alignment vertical="center" wrapText="1"/>
      <protection locked="0"/>
    </xf>
    <xf numFmtId="0" fontId="19" fillId="0" borderId="34" xfId="9" applyFont="1" applyBorder="1" applyAlignment="1" applyProtection="1">
      <alignment vertical="center" wrapText="1"/>
      <protection locked="0"/>
    </xf>
    <xf numFmtId="49" fontId="19" fillId="0" borderId="34" xfId="9" applyNumberFormat="1" applyFont="1" applyBorder="1" applyAlignment="1" applyProtection="1">
      <alignment vertical="center"/>
      <protection locked="0"/>
    </xf>
    <xf numFmtId="0" fontId="33" fillId="0" borderId="34" xfId="0" applyFont="1" applyBorder="1" applyAlignment="1">
      <alignment horizontal="left" vertical="center"/>
    </xf>
    <xf numFmtId="0" fontId="19" fillId="4" borderId="41" xfId="9" applyFont="1" applyFill="1" applyBorder="1" applyAlignment="1" applyProtection="1">
      <alignment vertical="center" wrapText="1"/>
      <protection locked="0"/>
    </xf>
    <xf numFmtId="14" fontId="30" fillId="0" borderId="1" xfId="9" applyNumberFormat="1" applyFont="1" applyBorder="1" applyAlignment="1" applyProtection="1">
      <alignment vertical="center" wrapText="1"/>
      <protection locked="0"/>
    </xf>
    <xf numFmtId="0" fontId="30" fillId="0" borderId="1" xfId="9" applyFont="1" applyBorder="1" applyAlignment="1" applyProtection="1">
      <alignment vertical="center" wrapText="1"/>
      <protection locked="0"/>
    </xf>
    <xf numFmtId="0" fontId="30" fillId="0" borderId="1" xfId="9" applyFont="1" applyBorder="1" applyAlignment="1" applyProtection="1">
      <alignment horizontal="right" vertical="center"/>
      <protection locked="0"/>
    </xf>
    <xf numFmtId="0" fontId="30" fillId="0" borderId="1" xfId="0" applyFont="1" applyBorder="1" applyAlignment="1">
      <alignment vertical="center"/>
    </xf>
    <xf numFmtId="49" fontId="30" fillId="0" borderId="1" xfId="0" applyNumberFormat="1" applyFont="1" applyBorder="1" applyAlignment="1">
      <alignment horizontal="center" vertical="center"/>
    </xf>
    <xf numFmtId="49" fontId="30" fillId="2" borderId="1" xfId="9" applyNumberFormat="1" applyFont="1" applyFill="1" applyBorder="1" applyAlignment="1" applyProtection="1">
      <alignment vertical="center"/>
      <protection locked="0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top" wrapText="1"/>
    </xf>
    <xf numFmtId="2" fontId="19" fillId="0" borderId="23" xfId="9" applyNumberFormat="1" applyFont="1" applyBorder="1" applyAlignment="1" applyProtection="1">
      <alignment vertical="center"/>
      <protection locked="0"/>
    </xf>
    <xf numFmtId="14" fontId="30" fillId="0" borderId="2" xfId="9" applyNumberFormat="1" applyFont="1" applyBorder="1" applyAlignment="1" applyProtection="1">
      <alignment vertical="center" wrapText="1"/>
      <protection locked="0"/>
    </xf>
    <xf numFmtId="0" fontId="30" fillId="0" borderId="2" xfId="9" applyFont="1" applyBorder="1" applyAlignment="1" applyProtection="1">
      <alignment vertical="center" wrapText="1"/>
      <protection locked="0"/>
    </xf>
    <xf numFmtId="0" fontId="30" fillId="0" borderId="42" xfId="9" applyFont="1" applyBorder="1" applyAlignment="1" applyProtection="1">
      <alignment horizontal="right" vertical="center"/>
      <protection locked="0"/>
    </xf>
    <xf numFmtId="0" fontId="30" fillId="0" borderId="18" xfId="9" applyFont="1" applyBorder="1" applyAlignment="1" applyProtection="1">
      <alignment vertical="center" wrapText="1"/>
      <protection locked="0"/>
    </xf>
    <xf numFmtId="49" fontId="30" fillId="0" borderId="1" xfId="9" applyNumberFormat="1" applyFont="1" applyBorder="1" applyAlignment="1" applyProtection="1">
      <alignment vertical="center"/>
      <protection locked="0"/>
    </xf>
    <xf numFmtId="49" fontId="30" fillId="0" borderId="2" xfId="9" applyNumberFormat="1" applyFont="1" applyBorder="1" applyAlignment="1" applyProtection="1">
      <alignment vertical="center"/>
      <protection locked="0"/>
    </xf>
    <xf numFmtId="0" fontId="30" fillId="0" borderId="5" xfId="9" applyFont="1" applyBorder="1" applyAlignment="1" applyProtection="1">
      <alignment vertical="center"/>
      <protection locked="0"/>
    </xf>
    <xf numFmtId="49" fontId="30" fillId="0" borderId="34" xfId="9" applyNumberFormat="1" applyFont="1" applyBorder="1" applyAlignment="1" applyProtection="1">
      <alignment vertical="center"/>
      <protection locked="0"/>
    </xf>
    <xf numFmtId="0" fontId="30" fillId="0" borderId="19" xfId="9" applyFont="1" applyBorder="1" applyAlignment="1" applyProtection="1">
      <alignment vertical="center" wrapText="1"/>
      <protection locked="0"/>
    </xf>
    <xf numFmtId="2" fontId="19" fillId="0" borderId="0" xfId="9" applyNumberFormat="1" applyFont="1" applyAlignment="1" applyProtection="1">
      <alignment vertical="center"/>
      <protection locked="0"/>
    </xf>
    <xf numFmtId="0" fontId="19" fillId="0" borderId="43" xfId="9" applyFont="1" applyBorder="1" applyAlignment="1" applyProtection="1">
      <alignment horizontal="center" vertical="center"/>
      <protection locked="0"/>
    </xf>
    <xf numFmtId="14" fontId="19" fillId="0" borderId="34" xfId="9" applyNumberFormat="1" applyFont="1" applyBorder="1" applyAlignment="1" applyProtection="1">
      <alignment vertical="center" wrapText="1"/>
      <protection locked="0"/>
    </xf>
    <xf numFmtId="0" fontId="19" fillId="0" borderId="44" xfId="9" applyFont="1" applyBorder="1" applyAlignment="1" applyProtection="1">
      <alignment vertical="center"/>
      <protection locked="0"/>
    </xf>
    <xf numFmtId="0" fontId="19" fillId="0" borderId="43" xfId="9" applyFont="1" applyBorder="1" applyAlignment="1" applyProtection="1">
      <alignment vertical="center" wrapText="1"/>
      <protection locked="0"/>
    </xf>
    <xf numFmtId="0" fontId="19" fillId="4" borderId="43" xfId="9" applyFont="1" applyFill="1" applyBorder="1" applyAlignment="1" applyProtection="1">
      <alignment vertical="center" wrapText="1"/>
      <protection locked="0"/>
    </xf>
    <xf numFmtId="0" fontId="19" fillId="4" borderId="34" xfId="9" applyFont="1" applyFill="1" applyBorder="1" applyAlignment="1" applyProtection="1">
      <alignment vertical="center" wrapText="1"/>
      <protection locked="0"/>
    </xf>
    <xf numFmtId="0" fontId="19" fillId="4" borderId="45" xfId="9" applyFont="1" applyFill="1" applyBorder="1" applyAlignment="1" applyProtection="1">
      <alignment vertical="center"/>
      <protection locked="0"/>
    </xf>
    <xf numFmtId="0" fontId="19" fillId="0" borderId="46" xfId="9" applyFont="1" applyBorder="1" applyAlignment="1" applyProtection="1">
      <alignment vertical="center" wrapText="1"/>
      <protection locked="0"/>
    </xf>
    <xf numFmtId="14" fontId="30" fillId="0" borderId="33" xfId="9" applyNumberFormat="1" applyFont="1" applyBorder="1" applyAlignment="1" applyProtection="1">
      <alignment vertical="center" wrapText="1"/>
      <protection locked="0"/>
    </xf>
    <xf numFmtId="0" fontId="30" fillId="4" borderId="19" xfId="9" applyFont="1" applyFill="1" applyBorder="1" applyAlignment="1" applyProtection="1">
      <alignment vertical="center" wrapText="1"/>
      <protection locked="0"/>
    </xf>
    <xf numFmtId="14" fontId="30" fillId="2" borderId="2" xfId="9" applyNumberFormat="1" applyFont="1" applyFill="1" applyBorder="1" applyAlignment="1" applyProtection="1">
      <alignment vertical="center" wrapText="1"/>
      <protection locked="0"/>
    </xf>
    <xf numFmtId="0" fontId="30" fillId="2" borderId="2" xfId="9" applyFont="1" applyFill="1" applyBorder="1" applyAlignment="1" applyProtection="1">
      <alignment vertical="center" wrapText="1"/>
      <protection locked="0"/>
    </xf>
    <xf numFmtId="0" fontId="30" fillId="2" borderId="5" xfId="9" applyFont="1" applyFill="1" applyBorder="1" applyAlignment="1" applyProtection="1">
      <alignment vertical="center"/>
      <protection locked="0"/>
    </xf>
    <xf numFmtId="0" fontId="30" fillId="2" borderId="19" xfId="9" applyFont="1" applyFill="1" applyBorder="1" applyAlignment="1" applyProtection="1">
      <alignment vertical="center" wrapText="1"/>
      <protection locked="0"/>
    </xf>
    <xf numFmtId="0" fontId="30" fillId="0" borderId="1" xfId="9" applyFont="1" applyBorder="1" applyAlignment="1" applyProtection="1">
      <alignment vertical="center"/>
      <protection locked="0"/>
    </xf>
    <xf numFmtId="4" fontId="30" fillId="0" borderId="1" xfId="9" applyNumberFormat="1" applyFont="1" applyBorder="1" applyAlignment="1" applyProtection="1">
      <alignment vertical="center"/>
      <protection locked="0"/>
    </xf>
    <xf numFmtId="2" fontId="17" fillId="5" borderId="1" xfId="0" applyNumberFormat="1" applyFont="1" applyFill="1" applyBorder="1" applyProtection="1"/>
    <xf numFmtId="0" fontId="21" fillId="5" borderId="47" xfId="9" applyFont="1" applyFill="1" applyBorder="1" applyAlignment="1" applyProtection="1">
      <alignment horizontal="center" vertical="center"/>
    </xf>
    <xf numFmtId="0" fontId="21" fillId="5" borderId="48" xfId="9" applyFont="1" applyFill="1" applyBorder="1" applyAlignment="1" applyProtection="1">
      <alignment horizontal="center" vertical="center"/>
    </xf>
    <xf numFmtId="2" fontId="19" fillId="0" borderId="1" xfId="9" applyNumberFormat="1" applyFont="1" applyBorder="1" applyAlignment="1" applyProtection="1">
      <alignment vertical="center"/>
      <protection locked="0"/>
    </xf>
    <xf numFmtId="49" fontId="11" fillId="0" borderId="1" xfId="0" applyNumberFormat="1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vertical="center" wrapText="1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14" fontId="17" fillId="2" borderId="2" xfId="1" applyNumberFormat="1" applyFont="1" applyFill="1" applyBorder="1" applyAlignment="1" applyProtection="1">
      <alignment horizontal="left" vertical="center" wrapText="1" indent="1"/>
    </xf>
    <xf numFmtId="14" fontId="19" fillId="0" borderId="1" xfId="15" applyNumberFormat="1" applyFont="1" applyBorder="1" applyAlignment="1" applyProtection="1">
      <alignment vertical="center" wrapText="1"/>
      <protection locked="0"/>
    </xf>
    <xf numFmtId="0" fontId="19" fillId="0" borderId="1" xfId="15" applyFont="1" applyBorder="1" applyAlignment="1" applyProtection="1">
      <alignment horizontal="center" vertical="center"/>
      <protection locked="0"/>
    </xf>
    <xf numFmtId="2" fontId="19" fillId="0" borderId="1" xfId="15" applyNumberFormat="1" applyFont="1" applyBorder="1" applyAlignment="1" applyProtection="1">
      <alignment horizontal="center" vertical="center" wrapText="1"/>
      <protection locked="0"/>
    </xf>
    <xf numFmtId="49" fontId="19" fillId="0" borderId="1" xfId="15" applyNumberFormat="1" applyFont="1" applyBorder="1" applyAlignment="1" applyProtection="1">
      <alignment horizontal="center" vertical="center" wrapText="1"/>
      <protection locked="0"/>
    </xf>
    <xf numFmtId="0" fontId="11" fillId="0" borderId="0" xfId="3" applyAlignment="1">
      <alignment horizontal="center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1" fillId="4" borderId="10" xfId="9" applyFont="1" applyFill="1" applyBorder="1" applyAlignment="1" applyProtection="1">
      <alignment horizontal="center" vertical="center"/>
    </xf>
    <xf numFmtId="0" fontId="21" fillId="4" borderId="12" xfId="9" applyFont="1" applyFill="1" applyBorder="1" applyAlignment="1" applyProtection="1">
      <alignment horizontal="center" vertical="center"/>
    </xf>
    <xf numFmtId="0" fontId="21" fillId="4" borderId="11" xfId="9" applyFont="1" applyFill="1" applyBorder="1" applyAlignment="1" applyProtection="1">
      <alignment horizontal="center" vertical="center"/>
    </xf>
    <xf numFmtId="14" fontId="21" fillId="2" borderId="35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5" xfId="10" applyNumberFormat="1" applyFont="1" applyFill="1" applyBorder="1" applyAlignment="1" applyProtection="1">
      <alignment horizontal="center" vertical="center"/>
    </xf>
    <xf numFmtId="14" fontId="21" fillId="2" borderId="35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5" xfId="3" applyFont="1" applyBorder="1" applyAlignment="1" applyProtection="1">
      <alignment horizontal="center" vertical="center"/>
      <protection locked="0"/>
    </xf>
    <xf numFmtId="0" fontId="17" fillId="0" borderId="35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32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0" xfId="12" applyFont="1" applyFill="1" applyAlignment="1" applyProtection="1">
      <alignment horizontal="center" vertical="center"/>
      <protection locked="0"/>
    </xf>
    <xf numFmtId="0" fontId="17" fillId="2" borderId="1" xfId="12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0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5" xfId="12" applyFont="1" applyFill="1" applyBorder="1" applyAlignment="1" applyProtection="1">
      <alignment horizontal="center"/>
      <protection locked="0"/>
    </xf>
    <xf numFmtId="0" fontId="17" fillId="2" borderId="1" xfId="12" applyFont="1" applyFill="1" applyBorder="1" applyAlignment="1">
      <alignment horizontal="left" wrapText="1"/>
    </xf>
    <xf numFmtId="0" fontId="17" fillId="2" borderId="1" xfId="12" applyFont="1" applyFill="1" applyBorder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29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171450</xdr:rowOff>
    </xdr:from>
    <xdr:to>
      <xdr:col>1</xdr:col>
      <xdr:colOff>1495425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82</xdr:row>
      <xdr:rowOff>180975</xdr:rowOff>
    </xdr:from>
    <xdr:to>
      <xdr:col>2</xdr:col>
      <xdr:colOff>554556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2.09--12.10%20%20&#4307;&#4308;&#4313;&#4314;%20&#4324;&#4317;&#4320;&#4315;&#4304;%20&#4321;&#4304;&#4315;&#4304;&#4320;&#4311;&#4314;&#4314;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13.10--31.10%20%20&#4307;&#4308;&#4313;&#4314;%20&#4324;&#4317;&#4320;&#4315;&#4304;%20&#4321;&#4304;&#4315;&#4304;&#4320;&#4311;&#4314;&#4314;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%201-09--21-09%20%20&#4307;&#4308;&#4313;&#4314;%20&#4324;&#4317;&#4320;&#4315;&#4304;%20%20&#4321;&#4304;&#4315;&#4304;&#4320;&#4311;&#4314;%20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/>
      <sheetData sheetId="3"/>
      <sheetData sheetId="4">
        <row r="19">
          <cell r="C19">
            <v>20</v>
          </cell>
        </row>
        <row r="34">
          <cell r="C34">
            <v>2025</v>
          </cell>
        </row>
        <row r="36">
          <cell r="C36">
            <v>5.48</v>
          </cell>
        </row>
        <row r="45">
          <cell r="C45">
            <v>150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/>
      <sheetData sheetId="1"/>
      <sheetData sheetId="2"/>
      <sheetData sheetId="3"/>
      <sheetData sheetId="4">
        <row r="19">
          <cell r="C19">
            <v>0</v>
          </cell>
        </row>
        <row r="36">
          <cell r="C36">
            <v>9.9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  <sheetName val="ფორმა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3"/>
  <sheetViews>
    <sheetView showGridLines="0" topLeftCell="A7" zoomScaleNormal="100" workbookViewId="0">
      <selection activeCell="C15" sqref="C15"/>
    </sheetView>
  </sheetViews>
  <sheetFormatPr defaultRowHeight="15" x14ac:dyDescent="0.2"/>
  <cols>
    <col min="1" max="1" width="6.28515625" style="351" bestFit="1" customWidth="1"/>
    <col min="2" max="2" width="14.5703125" style="351" customWidth="1"/>
    <col min="3" max="3" width="17.85546875" style="351" customWidth="1"/>
    <col min="4" max="4" width="15.140625" style="351" customWidth="1"/>
    <col min="5" max="5" width="24.5703125" style="351" customWidth="1"/>
    <col min="6" max="8" width="19.140625" style="409" customWidth="1"/>
    <col min="9" max="9" width="16.42578125" style="351" bestFit="1" customWidth="1"/>
    <col min="10" max="10" width="17.42578125" style="351" customWidth="1"/>
    <col min="11" max="11" width="13.140625" style="351" bestFit="1" customWidth="1"/>
    <col min="12" max="12" width="15.28515625" style="351" customWidth="1"/>
    <col min="13" max="16384" width="9.140625" style="351"/>
  </cols>
  <sheetData>
    <row r="1" spans="1:12" x14ac:dyDescent="0.2">
      <c r="A1" s="345" t="s">
        <v>301</v>
      </c>
      <c r="B1" s="346"/>
      <c r="C1" s="346"/>
      <c r="D1" s="346"/>
      <c r="E1" s="347"/>
      <c r="F1" s="348"/>
      <c r="G1" s="347"/>
      <c r="H1" s="349"/>
      <c r="I1" s="346"/>
      <c r="J1" s="347"/>
      <c r="K1" s="347"/>
      <c r="L1" s="350" t="s">
        <v>109</v>
      </c>
    </row>
    <row r="2" spans="1:12" x14ac:dyDescent="0.2">
      <c r="A2" s="352" t="s">
        <v>140</v>
      </c>
      <c r="B2" s="346"/>
      <c r="C2" s="346"/>
      <c r="D2" s="346"/>
      <c r="E2" s="347"/>
      <c r="F2" s="348"/>
      <c r="G2" s="347"/>
      <c r="H2" s="353"/>
      <c r="I2" s="346"/>
      <c r="J2" s="347"/>
      <c r="K2" s="354" t="s">
        <v>630</v>
      </c>
    </row>
    <row r="3" spans="1:12" x14ac:dyDescent="0.2">
      <c r="A3" s="355"/>
      <c r="B3" s="346"/>
      <c r="C3" s="356"/>
      <c r="D3" s="357"/>
      <c r="E3" s="347"/>
      <c r="F3" s="358"/>
      <c r="G3" s="347"/>
      <c r="H3" s="347"/>
      <c r="I3" s="348"/>
      <c r="J3" s="346"/>
      <c r="K3" s="346"/>
      <c r="L3" s="359"/>
    </row>
    <row r="4" spans="1:12" x14ac:dyDescent="0.2">
      <c r="A4" s="360" t="s">
        <v>269</v>
      </c>
      <c r="B4" s="348"/>
      <c r="C4" s="348"/>
      <c r="D4" s="361"/>
      <c r="E4" s="362"/>
      <c r="F4" s="363"/>
      <c r="G4" s="347"/>
      <c r="H4" s="364"/>
      <c r="I4" s="362"/>
      <c r="J4" s="346"/>
      <c r="K4" s="347"/>
      <c r="L4" s="359"/>
    </row>
    <row r="5" spans="1:12" ht="15.75" thickBot="1" x14ac:dyDescent="0.25">
      <c r="A5" s="512" t="s">
        <v>499</v>
      </c>
      <c r="B5" s="512"/>
      <c r="C5" s="512"/>
      <c r="D5" s="512"/>
      <c r="E5" s="512"/>
      <c r="F5" s="512"/>
      <c r="G5" s="363"/>
      <c r="H5" s="363"/>
      <c r="I5" s="347"/>
      <c r="J5" s="346"/>
      <c r="K5" s="346"/>
      <c r="L5" s="359"/>
    </row>
    <row r="6" spans="1:12" ht="15.75" thickBot="1" x14ac:dyDescent="0.25">
      <c r="A6" s="355"/>
      <c r="B6" s="365"/>
      <c r="C6" s="346"/>
      <c r="D6" s="346"/>
      <c r="E6" s="346"/>
      <c r="F6" s="348"/>
      <c r="G6" s="348"/>
      <c r="H6" s="348"/>
      <c r="I6" s="515" t="s">
        <v>423</v>
      </c>
      <c r="J6" s="516"/>
      <c r="K6" s="517"/>
      <c r="L6" s="366"/>
    </row>
    <row r="7" spans="1:12" s="378" customFormat="1" ht="60.75" thickBot="1" x14ac:dyDescent="0.25">
      <c r="A7" s="367" t="s">
        <v>64</v>
      </c>
      <c r="B7" s="368" t="s">
        <v>141</v>
      </c>
      <c r="C7" s="368" t="s">
        <v>422</v>
      </c>
      <c r="D7" s="369" t="s">
        <v>275</v>
      </c>
      <c r="E7" s="370" t="s">
        <v>421</v>
      </c>
      <c r="F7" s="371" t="s">
        <v>420</v>
      </c>
      <c r="G7" s="372" t="s">
        <v>228</v>
      </c>
      <c r="H7" s="373" t="s">
        <v>225</v>
      </c>
      <c r="I7" s="374" t="s">
        <v>419</v>
      </c>
      <c r="J7" s="375" t="s">
        <v>272</v>
      </c>
      <c r="K7" s="376" t="s">
        <v>229</v>
      </c>
      <c r="L7" s="377" t="s">
        <v>230</v>
      </c>
    </row>
    <row r="8" spans="1:12" s="383" customFormat="1" ht="15.75" thickBot="1" x14ac:dyDescent="0.25">
      <c r="A8" s="379">
        <v>1</v>
      </c>
      <c r="B8" s="413">
        <v>2</v>
      </c>
      <c r="C8" s="496">
        <v>3</v>
      </c>
      <c r="D8" s="496">
        <v>4</v>
      </c>
      <c r="E8" s="497">
        <v>5</v>
      </c>
      <c r="F8" s="413">
        <v>6</v>
      </c>
      <c r="G8" s="496">
        <v>7</v>
      </c>
      <c r="H8" s="413">
        <v>8</v>
      </c>
      <c r="I8" s="379">
        <v>9</v>
      </c>
      <c r="J8" s="380">
        <v>10</v>
      </c>
      <c r="K8" s="381">
        <v>11</v>
      </c>
      <c r="L8" s="382">
        <v>12</v>
      </c>
    </row>
    <row r="9" spans="1:12" ht="30" x14ac:dyDescent="0.2">
      <c r="A9" s="385">
        <v>2</v>
      </c>
      <c r="B9" s="414">
        <v>44083</v>
      </c>
      <c r="C9" s="416" t="s">
        <v>496</v>
      </c>
      <c r="D9" s="498">
        <v>1400</v>
      </c>
      <c r="E9" s="416" t="s">
        <v>510</v>
      </c>
      <c r="F9" s="384" t="s">
        <v>511</v>
      </c>
      <c r="G9" s="384" t="s">
        <v>513</v>
      </c>
      <c r="H9" s="421" t="s">
        <v>512</v>
      </c>
      <c r="I9" s="415"/>
      <c r="J9" s="387"/>
      <c r="K9" s="388"/>
      <c r="L9" s="389"/>
    </row>
    <row r="10" spans="1:12" ht="30" x14ac:dyDescent="0.2">
      <c r="A10" s="385">
        <v>3</v>
      </c>
      <c r="B10" s="414" t="s">
        <v>514</v>
      </c>
      <c r="C10" s="416" t="s">
        <v>496</v>
      </c>
      <c r="D10" s="498">
        <v>2000</v>
      </c>
      <c r="E10" s="416" t="s">
        <v>517</v>
      </c>
      <c r="F10" s="499" t="s">
        <v>518</v>
      </c>
      <c r="G10" s="384" t="s">
        <v>516</v>
      </c>
      <c r="H10" s="458" t="s">
        <v>515</v>
      </c>
      <c r="I10" s="459"/>
      <c r="J10" s="387"/>
      <c r="K10" s="388"/>
      <c r="L10" s="389"/>
    </row>
    <row r="11" spans="1:12" ht="25.5" x14ac:dyDescent="0.2">
      <c r="A11" s="385">
        <v>5</v>
      </c>
      <c r="B11" s="460" t="s">
        <v>548</v>
      </c>
      <c r="C11" s="461" t="s">
        <v>496</v>
      </c>
      <c r="D11" s="462">
        <v>3000</v>
      </c>
      <c r="E11" s="461" t="s">
        <v>549</v>
      </c>
      <c r="F11" s="473" t="s">
        <v>550</v>
      </c>
      <c r="G11" s="473" t="s">
        <v>551</v>
      </c>
      <c r="H11" s="474" t="s">
        <v>552</v>
      </c>
      <c r="I11" s="386"/>
      <c r="J11" s="387"/>
      <c r="K11" s="388"/>
      <c r="L11" s="389"/>
    </row>
    <row r="12" spans="1:12" ht="25.5" x14ac:dyDescent="0.2">
      <c r="A12" s="385">
        <v>6</v>
      </c>
      <c r="B12" s="460" t="s">
        <v>553</v>
      </c>
      <c r="C12" s="461" t="s">
        <v>496</v>
      </c>
      <c r="D12" s="493">
        <v>2000</v>
      </c>
      <c r="E12" s="416" t="s">
        <v>517</v>
      </c>
      <c r="F12" s="499" t="s">
        <v>518</v>
      </c>
      <c r="G12" s="473" t="s">
        <v>516</v>
      </c>
      <c r="H12" s="458" t="s">
        <v>515</v>
      </c>
      <c r="I12" s="386"/>
      <c r="J12" s="387"/>
      <c r="K12" s="388"/>
      <c r="L12" s="389"/>
    </row>
    <row r="13" spans="1:12" ht="25.5" x14ac:dyDescent="0.2">
      <c r="A13" s="385">
        <v>7</v>
      </c>
      <c r="B13" s="460">
        <v>43871</v>
      </c>
      <c r="C13" s="461" t="s">
        <v>496</v>
      </c>
      <c r="D13" s="493">
        <v>1000</v>
      </c>
      <c r="E13" s="461" t="s">
        <v>549</v>
      </c>
      <c r="F13" s="473" t="s">
        <v>550</v>
      </c>
      <c r="G13" s="473" t="s">
        <v>551</v>
      </c>
      <c r="H13" s="474" t="s">
        <v>552</v>
      </c>
      <c r="I13" s="386"/>
      <c r="J13" s="387"/>
      <c r="K13" s="388"/>
      <c r="L13" s="389"/>
    </row>
    <row r="14" spans="1:12" ht="25.5" x14ac:dyDescent="0.2">
      <c r="A14" s="385">
        <v>8</v>
      </c>
      <c r="B14" s="469">
        <v>43992</v>
      </c>
      <c r="C14" s="470" t="s">
        <v>496</v>
      </c>
      <c r="D14" s="475">
        <v>7000</v>
      </c>
      <c r="E14" s="477" t="s">
        <v>554</v>
      </c>
      <c r="F14" s="473" t="s">
        <v>555</v>
      </c>
      <c r="G14" s="473" t="s">
        <v>556</v>
      </c>
      <c r="H14" s="473" t="s">
        <v>557</v>
      </c>
      <c r="I14" s="386"/>
      <c r="J14" s="387"/>
      <c r="K14" s="388"/>
      <c r="L14" s="389"/>
    </row>
    <row r="15" spans="1:12" ht="25.5" x14ac:dyDescent="0.2">
      <c r="A15" s="385">
        <v>9</v>
      </c>
      <c r="B15" s="469">
        <v>43992</v>
      </c>
      <c r="C15" s="470" t="s">
        <v>496</v>
      </c>
      <c r="D15" s="475">
        <v>3000</v>
      </c>
      <c r="E15" s="477" t="s">
        <v>558</v>
      </c>
      <c r="F15" s="473" t="s">
        <v>559</v>
      </c>
      <c r="G15" s="473" t="s">
        <v>560</v>
      </c>
      <c r="H15" s="473" t="s">
        <v>561</v>
      </c>
      <c r="I15" s="386"/>
      <c r="J15" s="387"/>
      <c r="K15" s="388"/>
      <c r="L15" s="389"/>
    </row>
    <row r="16" spans="1:12" ht="25.5" x14ac:dyDescent="0.2">
      <c r="A16" s="385">
        <v>10</v>
      </c>
      <c r="B16" s="469">
        <v>43992</v>
      </c>
      <c r="C16" s="470" t="s">
        <v>496</v>
      </c>
      <c r="D16" s="475">
        <v>1750</v>
      </c>
      <c r="E16" s="456" t="s">
        <v>517</v>
      </c>
      <c r="F16" s="422" t="s">
        <v>518</v>
      </c>
      <c r="G16" s="476" t="s">
        <v>516</v>
      </c>
      <c r="H16" s="458" t="s">
        <v>515</v>
      </c>
      <c r="I16" s="415"/>
      <c r="J16" s="387"/>
      <c r="K16" s="388"/>
      <c r="L16" s="389"/>
    </row>
    <row r="17" spans="1:12 16384:16384" ht="25.5" x14ac:dyDescent="0.2">
      <c r="A17" s="385">
        <v>11</v>
      </c>
      <c r="B17" s="469">
        <v>44053</v>
      </c>
      <c r="C17" s="470" t="s">
        <v>496</v>
      </c>
      <c r="D17" s="475">
        <v>150</v>
      </c>
      <c r="E17" s="477" t="s">
        <v>562</v>
      </c>
      <c r="F17" s="473" t="s">
        <v>563</v>
      </c>
      <c r="G17" s="473" t="s">
        <v>564</v>
      </c>
      <c r="H17" s="473" t="s">
        <v>565</v>
      </c>
      <c r="I17" s="415"/>
      <c r="J17" s="387"/>
      <c r="K17" s="388"/>
      <c r="L17" s="389"/>
    </row>
    <row r="18" spans="1:12 16384:16384" ht="25.5" x14ac:dyDescent="0.2">
      <c r="A18" s="385">
        <v>12</v>
      </c>
      <c r="B18" s="469" t="s">
        <v>566</v>
      </c>
      <c r="C18" s="470" t="s">
        <v>496</v>
      </c>
      <c r="D18" s="471">
        <v>600</v>
      </c>
      <c r="E18" s="472" t="s">
        <v>567</v>
      </c>
      <c r="F18" s="473" t="s">
        <v>568</v>
      </c>
      <c r="G18" s="474" t="s">
        <v>569</v>
      </c>
      <c r="H18" s="474" t="s">
        <v>570</v>
      </c>
      <c r="I18" s="386"/>
      <c r="J18" s="387"/>
      <c r="K18" s="388"/>
      <c r="L18" s="389"/>
    </row>
    <row r="19" spans="1:12 16384:16384" ht="25.5" x14ac:dyDescent="0.2">
      <c r="A19" s="385">
        <v>13</v>
      </c>
      <c r="B19" s="469" t="s">
        <v>571</v>
      </c>
      <c r="C19" s="470" t="s">
        <v>496</v>
      </c>
      <c r="D19" s="475">
        <v>1600</v>
      </c>
      <c r="E19" s="416" t="s">
        <v>572</v>
      </c>
      <c r="F19" s="473" t="s">
        <v>573</v>
      </c>
      <c r="G19" s="473" t="s">
        <v>574</v>
      </c>
      <c r="H19" s="421" t="s">
        <v>575</v>
      </c>
      <c r="I19" s="386"/>
      <c r="J19" s="387"/>
      <c r="K19" s="388"/>
      <c r="L19" s="389"/>
    </row>
    <row r="20" spans="1:12 16384:16384" ht="25.5" x14ac:dyDescent="0.2">
      <c r="A20" s="479"/>
      <c r="B20" s="469" t="s">
        <v>576</v>
      </c>
      <c r="C20" s="470" t="s">
        <v>496</v>
      </c>
      <c r="D20" s="475">
        <v>800</v>
      </c>
      <c r="E20" s="461" t="s">
        <v>549</v>
      </c>
      <c r="F20" s="473" t="s">
        <v>550</v>
      </c>
      <c r="G20" s="473" t="s">
        <v>551</v>
      </c>
      <c r="H20" s="473" t="s">
        <v>552</v>
      </c>
      <c r="I20" s="483"/>
      <c r="J20" s="484"/>
      <c r="K20" s="485"/>
      <c r="L20" s="486"/>
    </row>
    <row r="21" spans="1:12 16384:16384" ht="30" customHeight="1" x14ac:dyDescent="0.2">
      <c r="A21" s="479"/>
      <c r="B21" s="487"/>
      <c r="C21" s="461"/>
      <c r="D21" s="494">
        <f>SUM(D9:D20)</f>
        <v>24300</v>
      </c>
      <c r="E21" s="461"/>
      <c r="F21" s="473"/>
      <c r="G21" s="473"/>
      <c r="H21" s="473"/>
      <c r="I21" s="459"/>
      <c r="J21" s="484"/>
      <c r="K21" s="485"/>
      <c r="L21" s="486"/>
    </row>
    <row r="22" spans="1:12 16384:16384" ht="127.5" x14ac:dyDescent="0.2">
      <c r="A22" s="479"/>
      <c r="B22" s="460" t="s">
        <v>543</v>
      </c>
      <c r="C22" s="461" t="s">
        <v>544</v>
      </c>
      <c r="D22" s="462">
        <v>1000</v>
      </c>
      <c r="E22" s="463" t="s">
        <v>545</v>
      </c>
      <c r="F22" s="464" t="s">
        <v>546</v>
      </c>
      <c r="G22" s="465" t="s">
        <v>516</v>
      </c>
      <c r="H22" s="466" t="s">
        <v>515</v>
      </c>
      <c r="I22" s="467" t="s">
        <v>547</v>
      </c>
      <c r="J22" s="484"/>
      <c r="K22" s="485"/>
      <c r="L22" s="486"/>
    </row>
    <row r="23" spans="1:12 16384:16384" ht="76.5" x14ac:dyDescent="0.2">
      <c r="A23" s="479"/>
      <c r="B23" s="469" t="s">
        <v>577</v>
      </c>
      <c r="C23" s="470" t="s">
        <v>544</v>
      </c>
      <c r="D23" s="475">
        <v>630</v>
      </c>
      <c r="E23" s="477" t="s">
        <v>578</v>
      </c>
      <c r="F23" s="473" t="s">
        <v>579</v>
      </c>
      <c r="G23" s="473"/>
      <c r="H23" s="473"/>
      <c r="I23" s="488" t="s">
        <v>580</v>
      </c>
      <c r="J23" s="484"/>
      <c r="K23" s="485"/>
      <c r="L23" s="486"/>
    </row>
    <row r="24" spans="1:12 16384:16384" ht="51" x14ac:dyDescent="0.2">
      <c r="A24" s="479"/>
      <c r="B24" s="469" t="s">
        <v>581</v>
      </c>
      <c r="C24" s="470" t="s">
        <v>544</v>
      </c>
      <c r="D24" s="475">
        <v>1500</v>
      </c>
      <c r="E24" s="477" t="s">
        <v>582</v>
      </c>
      <c r="F24" s="473" t="s">
        <v>583</v>
      </c>
      <c r="G24" s="473" t="s">
        <v>584</v>
      </c>
      <c r="H24" s="473" t="s">
        <v>585</v>
      </c>
      <c r="I24" s="488" t="s">
        <v>586</v>
      </c>
      <c r="J24" s="484"/>
      <c r="K24" s="485"/>
      <c r="L24" s="486"/>
    </row>
    <row r="25" spans="1:12 16384:16384" ht="38.25" x14ac:dyDescent="0.2">
      <c r="A25" s="479"/>
      <c r="B25" s="489" t="s">
        <v>590</v>
      </c>
      <c r="C25" s="490" t="s">
        <v>544</v>
      </c>
      <c r="D25" s="491">
        <v>300</v>
      </c>
      <c r="E25" s="492" t="s">
        <v>506</v>
      </c>
      <c r="F25" s="465" t="s">
        <v>507</v>
      </c>
      <c r="G25" s="384" t="s">
        <v>509</v>
      </c>
      <c r="H25" s="384" t="s">
        <v>508</v>
      </c>
      <c r="I25" s="492" t="s">
        <v>587</v>
      </c>
      <c r="J25" s="484"/>
      <c r="K25" s="485"/>
      <c r="L25" s="486"/>
    </row>
    <row r="26" spans="1:12 16384:16384" ht="25.5" x14ac:dyDescent="0.2">
      <c r="A26" s="479"/>
      <c r="B26" s="489" t="s">
        <v>590</v>
      </c>
      <c r="C26" s="490" t="s">
        <v>544</v>
      </c>
      <c r="D26" s="491">
        <v>300</v>
      </c>
      <c r="E26" s="492" t="s">
        <v>506</v>
      </c>
      <c r="F26" s="465" t="s">
        <v>507</v>
      </c>
      <c r="G26" s="384" t="s">
        <v>509</v>
      </c>
      <c r="H26" s="384" t="s">
        <v>508</v>
      </c>
      <c r="I26" s="492" t="s">
        <v>588</v>
      </c>
      <c r="J26" s="484"/>
      <c r="K26" s="485"/>
      <c r="L26" s="486"/>
    </row>
    <row r="27" spans="1:12 16384:16384" ht="51" x14ac:dyDescent="0.2">
      <c r="A27" s="479"/>
      <c r="B27" s="489" t="s">
        <v>590</v>
      </c>
      <c r="C27" s="490" t="s">
        <v>544</v>
      </c>
      <c r="D27" s="491">
        <v>300</v>
      </c>
      <c r="E27" s="492" t="s">
        <v>506</v>
      </c>
      <c r="F27" s="465" t="s">
        <v>507</v>
      </c>
      <c r="G27" s="384" t="s">
        <v>509</v>
      </c>
      <c r="H27" s="384" t="s">
        <v>508</v>
      </c>
      <c r="I27" s="492" t="s">
        <v>589</v>
      </c>
      <c r="J27" s="484"/>
      <c r="K27" s="485"/>
      <c r="L27" s="486"/>
    </row>
    <row r="28" spans="1:12 16384:16384" x14ac:dyDescent="0.2">
      <c r="A28" s="479"/>
      <c r="B28" s="480"/>
      <c r="C28" s="455"/>
      <c r="D28" s="481">
        <f>SUM(D22:D27)</f>
        <v>4030</v>
      </c>
      <c r="E28" s="482"/>
      <c r="F28" s="457"/>
      <c r="G28" s="457"/>
      <c r="H28" s="457"/>
      <c r="I28" s="483"/>
      <c r="J28" s="484"/>
      <c r="K28" s="485"/>
      <c r="L28" s="486"/>
    </row>
    <row r="29" spans="1:12 16384:16384" x14ac:dyDescent="0.2">
      <c r="A29" s="479"/>
      <c r="B29" s="480"/>
      <c r="C29" s="455"/>
      <c r="D29" s="481"/>
      <c r="E29" s="482"/>
      <c r="F29" s="457"/>
      <c r="G29" s="457"/>
      <c r="H29" s="457"/>
      <c r="I29" s="483"/>
      <c r="J29" s="484"/>
      <c r="K29" s="485"/>
      <c r="L29" s="486"/>
    </row>
    <row r="30" spans="1:12 16384:16384" x14ac:dyDescent="0.2">
      <c r="A30" s="479"/>
      <c r="B30" s="480"/>
      <c r="C30" s="455"/>
      <c r="D30" s="481"/>
      <c r="E30" s="482"/>
      <c r="F30" s="457"/>
      <c r="G30" s="457"/>
      <c r="H30" s="457"/>
      <c r="I30" s="483"/>
      <c r="J30" s="484"/>
      <c r="K30" s="485"/>
      <c r="L30" s="486"/>
    </row>
    <row r="31" spans="1:12 16384:16384" ht="15.75" thickBot="1" x14ac:dyDescent="0.25">
      <c r="A31" s="390" t="s">
        <v>271</v>
      </c>
      <c r="B31" s="391"/>
      <c r="C31" s="392"/>
      <c r="D31" s="468">
        <f>D21+D28</f>
        <v>28330</v>
      </c>
      <c r="E31" s="393"/>
      <c r="F31" s="394"/>
      <c r="G31" s="394"/>
      <c r="H31" s="394"/>
      <c r="I31" s="395"/>
      <c r="J31" s="396"/>
      <c r="K31" s="397"/>
      <c r="L31" s="398"/>
      <c r="XFD31" s="478">
        <f>SUM(D31:XFC31)</f>
        <v>28330</v>
      </c>
    </row>
    <row r="32" spans="1:12 16384:16384" x14ac:dyDescent="0.2">
      <c r="A32" s="399"/>
      <c r="B32" s="400"/>
      <c r="C32" s="399"/>
      <c r="D32" s="400"/>
      <c r="E32" s="399"/>
      <c r="F32" s="400"/>
      <c r="G32" s="399"/>
      <c r="H32" s="400"/>
      <c r="I32" s="399"/>
      <c r="J32" s="400"/>
      <c r="K32" s="399"/>
      <c r="L32" s="400"/>
    </row>
    <row r="33" spans="1:12" x14ac:dyDescent="0.2">
      <c r="A33" s="399"/>
      <c r="B33" s="401"/>
      <c r="C33" s="399"/>
      <c r="D33" s="401"/>
      <c r="E33" s="399"/>
      <c r="F33" s="401"/>
      <c r="G33" s="399"/>
      <c r="H33" s="401"/>
      <c r="I33" s="399"/>
      <c r="J33" s="401"/>
      <c r="K33" s="399"/>
      <c r="L33" s="401"/>
    </row>
    <row r="34" spans="1:12" x14ac:dyDescent="0.2">
      <c r="A34" s="514" t="s">
        <v>390</v>
      </c>
      <c r="B34" s="514"/>
      <c r="C34" s="514"/>
      <c r="D34" s="514"/>
      <c r="E34" s="514"/>
      <c r="F34" s="514"/>
      <c r="G34" s="514"/>
      <c r="H34" s="514"/>
      <c r="I34" s="514"/>
      <c r="J34" s="514"/>
      <c r="K34" s="514"/>
      <c r="L34" s="514"/>
    </row>
    <row r="35" spans="1:12" s="402" customFormat="1" ht="12.75" x14ac:dyDescent="0.2">
      <c r="A35" s="514" t="s">
        <v>418</v>
      </c>
      <c r="B35" s="514"/>
      <c r="C35" s="514"/>
      <c r="D35" s="514"/>
      <c r="E35" s="514"/>
      <c r="F35" s="514"/>
      <c r="G35" s="514"/>
      <c r="H35" s="514"/>
      <c r="I35" s="514"/>
      <c r="J35" s="514"/>
      <c r="K35" s="514"/>
      <c r="L35" s="514"/>
    </row>
    <row r="36" spans="1:12" s="402" customFormat="1" ht="12.75" x14ac:dyDescent="0.2">
      <c r="A36" s="514"/>
      <c r="B36" s="514"/>
      <c r="C36" s="514"/>
      <c r="D36" s="514"/>
      <c r="E36" s="514"/>
      <c r="F36" s="514"/>
      <c r="G36" s="514"/>
      <c r="H36" s="514"/>
      <c r="I36" s="514"/>
      <c r="J36" s="514"/>
      <c r="K36" s="514"/>
      <c r="L36" s="514"/>
    </row>
    <row r="37" spans="1:12" x14ac:dyDescent="0.2">
      <c r="A37" s="514" t="s">
        <v>417</v>
      </c>
      <c r="B37" s="514"/>
      <c r="C37" s="514"/>
      <c r="D37" s="514"/>
      <c r="E37" s="514"/>
      <c r="F37" s="514"/>
      <c r="G37" s="514"/>
      <c r="H37" s="514"/>
      <c r="I37" s="514"/>
      <c r="J37" s="514"/>
      <c r="K37" s="514"/>
      <c r="L37" s="514"/>
    </row>
    <row r="38" spans="1:12" x14ac:dyDescent="0.2">
      <c r="A38" s="514"/>
      <c r="B38" s="514"/>
      <c r="C38" s="514"/>
      <c r="D38" s="514"/>
      <c r="E38" s="514"/>
      <c r="F38" s="514"/>
      <c r="G38" s="514"/>
      <c r="H38" s="514"/>
      <c r="I38" s="514"/>
      <c r="J38" s="514"/>
      <c r="K38" s="514"/>
      <c r="L38" s="514"/>
    </row>
    <row r="39" spans="1:12" x14ac:dyDescent="0.2">
      <c r="A39" s="514" t="s">
        <v>416</v>
      </c>
      <c r="B39" s="514"/>
      <c r="C39" s="514"/>
      <c r="D39" s="514"/>
      <c r="E39" s="514"/>
      <c r="F39" s="514"/>
      <c r="G39" s="514"/>
      <c r="H39" s="514"/>
      <c r="I39" s="514"/>
      <c r="J39" s="514"/>
      <c r="K39" s="514"/>
      <c r="L39" s="514"/>
    </row>
    <row r="40" spans="1:12" x14ac:dyDescent="0.2">
      <c r="A40" s="399"/>
      <c r="B40" s="400"/>
      <c r="C40" s="399"/>
      <c r="D40" s="400"/>
      <c r="E40" s="399"/>
      <c r="F40" s="400"/>
      <c r="G40" s="399"/>
      <c r="H40" s="400"/>
      <c r="I40" s="399"/>
      <c r="J40" s="400"/>
      <c r="K40" s="399"/>
      <c r="L40" s="400"/>
    </row>
    <row r="41" spans="1:12" x14ac:dyDescent="0.2">
      <c r="A41" s="399"/>
      <c r="B41" s="401"/>
      <c r="C41" s="399"/>
      <c r="D41" s="401"/>
      <c r="E41" s="399"/>
      <c r="F41" s="401"/>
      <c r="G41" s="399"/>
      <c r="H41" s="401"/>
      <c r="I41" s="399"/>
      <c r="J41" s="401"/>
      <c r="K41" s="399"/>
      <c r="L41" s="401"/>
    </row>
    <row r="42" spans="1:12" x14ac:dyDescent="0.2">
      <c r="A42" s="399"/>
      <c r="B42" s="400"/>
      <c r="C42" s="399"/>
      <c r="D42" s="400"/>
      <c r="E42" s="399"/>
      <c r="F42" s="400"/>
      <c r="G42" s="399"/>
      <c r="H42" s="400"/>
      <c r="I42" s="399"/>
      <c r="J42" s="400"/>
      <c r="K42" s="399"/>
      <c r="L42" s="400"/>
    </row>
    <row r="43" spans="1:12" x14ac:dyDescent="0.2">
      <c r="A43" s="399"/>
      <c r="B43" s="401"/>
      <c r="C43" s="399"/>
      <c r="D43" s="401"/>
      <c r="E43" s="399"/>
      <c r="F43" s="401"/>
      <c r="G43" s="399"/>
      <c r="H43" s="401"/>
      <c r="I43" s="399"/>
      <c r="J43" s="401"/>
      <c r="K43" s="399"/>
      <c r="L43" s="401"/>
    </row>
    <row r="44" spans="1:12" s="403" customFormat="1" x14ac:dyDescent="0.2">
      <c r="A44" s="520" t="s">
        <v>107</v>
      </c>
      <c r="B44" s="520"/>
      <c r="C44" s="400"/>
      <c r="D44" s="399"/>
      <c r="E44" s="400"/>
      <c r="F44" s="400"/>
      <c r="G44" s="399"/>
      <c r="H44" s="400"/>
      <c r="I44" s="400"/>
      <c r="J44" s="399"/>
      <c r="K44" s="400"/>
      <c r="L44" s="399"/>
    </row>
    <row r="45" spans="1:12" s="403" customFormat="1" x14ac:dyDescent="0.2">
      <c r="A45" s="400"/>
      <c r="B45" s="399"/>
      <c r="C45" s="404"/>
      <c r="D45" s="405"/>
      <c r="E45" s="404"/>
      <c r="F45" s="400"/>
      <c r="G45" s="399"/>
      <c r="H45" s="406"/>
      <c r="I45" s="400"/>
      <c r="J45" s="399"/>
      <c r="K45" s="400"/>
      <c r="L45" s="399"/>
    </row>
    <row r="46" spans="1:12" s="403" customFormat="1" ht="15" customHeight="1" x14ac:dyDescent="0.2">
      <c r="A46" s="400"/>
      <c r="B46" s="399"/>
      <c r="C46" s="513" t="s">
        <v>263</v>
      </c>
      <c r="D46" s="513"/>
      <c r="E46" s="513"/>
      <c r="F46" s="400"/>
      <c r="G46" s="399"/>
      <c r="H46" s="518" t="s">
        <v>502</v>
      </c>
      <c r="I46" s="407"/>
      <c r="J46" s="399"/>
      <c r="K46" s="400"/>
      <c r="L46" s="399"/>
    </row>
    <row r="47" spans="1:12" s="403" customFormat="1" x14ac:dyDescent="0.2">
      <c r="A47" s="400"/>
      <c r="B47" s="399"/>
      <c r="C47" s="400"/>
      <c r="D47" s="399"/>
      <c r="E47" s="400"/>
      <c r="F47" s="400"/>
      <c r="G47" s="399"/>
      <c r="H47" s="519"/>
      <c r="I47" s="407"/>
      <c r="J47" s="399"/>
      <c r="K47" s="400"/>
      <c r="L47" s="399"/>
    </row>
    <row r="48" spans="1:12" s="408" customFormat="1" x14ac:dyDescent="0.2">
      <c r="A48" s="400"/>
      <c r="B48" s="399"/>
      <c r="C48" s="513" t="s">
        <v>139</v>
      </c>
      <c r="D48" s="513"/>
      <c r="E48" s="513"/>
      <c r="F48" s="400"/>
      <c r="G48" s="399"/>
      <c r="H48" s="400"/>
      <c r="I48" s="400"/>
      <c r="J48" s="399"/>
      <c r="K48" s="400"/>
      <c r="L48" s="399"/>
    </row>
    <row r="49" spans="5:5" s="408" customFormat="1" x14ac:dyDescent="0.2">
      <c r="E49" s="351"/>
    </row>
    <row r="50" spans="5:5" s="408" customFormat="1" x14ac:dyDescent="0.2">
      <c r="E50" s="351"/>
    </row>
    <row r="51" spans="5:5" s="408" customFormat="1" x14ac:dyDescent="0.2">
      <c r="E51" s="351"/>
    </row>
    <row r="52" spans="5:5" s="408" customFormat="1" x14ac:dyDescent="0.2">
      <c r="E52" s="351"/>
    </row>
    <row r="53" spans="5:5" s="408" customFormat="1" x14ac:dyDescent="0.2"/>
  </sheetData>
  <mergeCells count="10">
    <mergeCell ref="A5:F5"/>
    <mergeCell ref="C48:E48"/>
    <mergeCell ref="A35:L36"/>
    <mergeCell ref="A37:L38"/>
    <mergeCell ref="A39:L39"/>
    <mergeCell ref="I6:K6"/>
    <mergeCell ref="H46:H47"/>
    <mergeCell ref="A44:B44"/>
    <mergeCell ref="A34:L34"/>
    <mergeCell ref="C46:E46"/>
  </mergeCells>
  <dataValidations count="3"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3:F15 F11 F17:F18 F20:F21 F23:F31 F9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31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3" sqref="D13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296</v>
      </c>
      <c r="B1" s="76"/>
      <c r="C1" s="523" t="s">
        <v>109</v>
      </c>
      <c r="D1" s="523"/>
      <c r="E1" s="108"/>
    </row>
    <row r="2" spans="1:7" x14ac:dyDescent="0.3">
      <c r="A2" s="76" t="s">
        <v>140</v>
      </c>
      <c r="B2" s="76"/>
      <c r="C2" s="521" t="str">
        <f>'ფორმა N1'!K2</f>
        <v>01/09/2020-31/10/2020</v>
      </c>
      <c r="D2" s="522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269</v>
      </c>
      <c r="B4" s="102"/>
      <c r="C4" s="103"/>
      <c r="D4" s="76"/>
      <c r="E4" s="108"/>
    </row>
    <row r="5" spans="1:7" x14ac:dyDescent="0.3">
      <c r="A5" s="220" t="str">
        <f>'ფორმა N1'!A5</f>
        <v>პ/გ "სამართლიანობისთვის"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80</v>
      </c>
      <c r="C10" s="85">
        <f>C12</f>
        <v>0</v>
      </c>
      <c r="D10" s="85">
        <f>D12</f>
        <v>0</v>
      </c>
      <c r="E10" s="108"/>
    </row>
    <row r="11" spans="1:7" s="9" customFormat="1" ht="16.5" customHeight="1" x14ac:dyDescent="0.3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302</v>
      </c>
      <c r="C12" s="107">
        <f>C13</f>
        <v>0</v>
      </c>
      <c r="D12" s="107">
        <f>D13</f>
        <v>0</v>
      </c>
      <c r="E12" s="108"/>
      <c r="G12" s="68"/>
    </row>
    <row r="13" spans="1:7" s="3" customFormat="1" ht="16.5" customHeight="1" x14ac:dyDescent="0.3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 x14ac:dyDescent="0.3">
      <c r="A14" s="97" t="s">
        <v>455</v>
      </c>
      <c r="B14" s="97" t="s">
        <v>454</v>
      </c>
      <c r="C14" s="8"/>
      <c r="D14" s="8"/>
      <c r="E14" s="108"/>
    </row>
    <row r="15" spans="1:7" s="3" customFormat="1" ht="16.5" customHeight="1" x14ac:dyDescent="0.3">
      <c r="A15" s="97" t="s">
        <v>456</v>
      </c>
      <c r="B15" s="97" t="s">
        <v>97</v>
      </c>
      <c r="C15" s="8"/>
      <c r="D15" s="8"/>
      <c r="E15" s="108"/>
    </row>
    <row r="16" spans="1:7" s="3" customFormat="1" ht="16.5" customHeigh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84</v>
      </c>
      <c r="B17" s="97" t="s">
        <v>86</v>
      </c>
      <c r="C17" s="8"/>
      <c r="D17" s="8"/>
      <c r="E17" s="108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 x14ac:dyDescent="0.3">
      <c r="A19" s="88" t="s">
        <v>87</v>
      </c>
      <c r="B19" s="88" t="s">
        <v>386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88</v>
      </c>
      <c r="B20" s="97" t="s">
        <v>89</v>
      </c>
      <c r="C20" s="8"/>
      <c r="D20" s="8"/>
      <c r="E20" s="108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 x14ac:dyDescent="0.3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 x14ac:dyDescent="0.3">
      <c r="A23" s="97" t="s">
        <v>94</v>
      </c>
      <c r="B23" s="97" t="s">
        <v>399</v>
      </c>
      <c r="C23" s="8"/>
      <c r="D23" s="8"/>
      <c r="E23" s="108"/>
    </row>
    <row r="24" spans="1:5" s="3" customFormat="1" ht="16.5" customHeight="1" x14ac:dyDescent="0.3">
      <c r="A24" s="88" t="s">
        <v>95</v>
      </c>
      <c r="B24" s="88" t="s">
        <v>400</v>
      </c>
      <c r="C24" s="245"/>
      <c r="D24" s="8"/>
      <c r="E24" s="108"/>
    </row>
    <row r="25" spans="1:5" s="3" customFormat="1" x14ac:dyDescent="0.3">
      <c r="A25" s="88" t="s">
        <v>246</v>
      </c>
      <c r="B25" s="88" t="s">
        <v>406</v>
      </c>
      <c r="C25" s="8"/>
      <c r="D25" s="8"/>
      <c r="E25" s="108"/>
    </row>
    <row r="26" spans="1:5" ht="16.5" customHeight="1" x14ac:dyDescent="0.3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9" t="s">
        <v>98</v>
      </c>
      <c r="B28" s="229" t="s">
        <v>303</v>
      </c>
      <c r="C28" s="8"/>
      <c r="D28" s="8"/>
      <c r="E28" s="108"/>
    </row>
    <row r="29" spans="1:5" x14ac:dyDescent="0.3">
      <c r="A29" s="229" t="s">
        <v>99</v>
      </c>
      <c r="B29" s="229" t="s">
        <v>306</v>
      </c>
      <c r="C29" s="8"/>
      <c r="D29" s="8"/>
      <c r="E29" s="108"/>
    </row>
    <row r="30" spans="1:5" x14ac:dyDescent="0.3">
      <c r="A30" s="229" t="s">
        <v>408</v>
      </c>
      <c r="B30" s="229" t="s">
        <v>304</v>
      </c>
      <c r="C30" s="8"/>
      <c r="D30" s="8"/>
      <c r="E30" s="108"/>
    </row>
    <row r="31" spans="1:5" x14ac:dyDescent="0.3">
      <c r="A31" s="88" t="s">
        <v>33</v>
      </c>
      <c r="B31" s="88" t="s">
        <v>454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9" t="s">
        <v>12</v>
      </c>
      <c r="B32" s="229" t="s">
        <v>457</v>
      </c>
      <c r="C32" s="8"/>
      <c r="D32" s="8"/>
      <c r="E32" s="108"/>
    </row>
    <row r="33" spans="1:9" x14ac:dyDescent="0.3">
      <c r="A33" s="229" t="s">
        <v>13</v>
      </c>
      <c r="B33" s="229" t="s">
        <v>458</v>
      </c>
      <c r="C33" s="8"/>
      <c r="D33" s="8"/>
      <c r="E33" s="108"/>
    </row>
    <row r="34" spans="1:9" x14ac:dyDescent="0.3">
      <c r="A34" s="229" t="s">
        <v>276</v>
      </c>
      <c r="B34" s="229" t="s">
        <v>459</v>
      </c>
      <c r="C34" s="8"/>
      <c r="D34" s="8"/>
      <c r="E34" s="108"/>
    </row>
    <row r="35" spans="1:9" x14ac:dyDescent="0.3">
      <c r="A35" s="88" t="s">
        <v>34</v>
      </c>
      <c r="B35" s="242" t="s">
        <v>405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107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266</v>
      </c>
      <c r="D43" s="111"/>
      <c r="E43" s="110"/>
      <c r="F43" s="110"/>
      <c r="G43"/>
      <c r="H43"/>
      <c r="I43"/>
    </row>
    <row r="44" spans="1:9" x14ac:dyDescent="0.3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139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B29" sqref="B29"/>
    </sheetView>
  </sheetViews>
  <sheetFormatPr defaultRowHeight="15" x14ac:dyDescent="0.3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267</v>
      </c>
      <c r="B1" s="234"/>
      <c r="C1" s="523" t="s">
        <v>109</v>
      </c>
      <c r="D1" s="523"/>
      <c r="E1" s="113"/>
    </row>
    <row r="2" spans="1:12" s="6" customFormat="1" x14ac:dyDescent="0.3">
      <c r="A2" s="76" t="s">
        <v>140</v>
      </c>
      <c r="B2" s="234"/>
      <c r="C2" s="524" t="str">
        <f>'ფორმა N1'!K2</f>
        <v>01/09/2020-31/10/2020</v>
      </c>
      <c r="D2" s="525"/>
      <c r="E2" s="113"/>
    </row>
    <row r="3" spans="1:12" s="6" customFormat="1" x14ac:dyDescent="0.3">
      <c r="A3" s="76"/>
      <c r="B3" s="234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 x14ac:dyDescent="0.3">
      <c r="A5" s="119" t="str">
        <f>'ფორმა N1'!A5</f>
        <v>პ/გ "სამართლიანობისთვის"</v>
      </c>
      <c r="B5" s="236"/>
      <c r="C5" s="60"/>
      <c r="D5" s="60"/>
      <c r="E5" s="108"/>
    </row>
    <row r="6" spans="1:12" s="2" customFormat="1" x14ac:dyDescent="0.3">
      <c r="A6" s="77"/>
      <c r="B6" s="235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1">
        <v>1</v>
      </c>
      <c r="B9" s="221" t="s">
        <v>65</v>
      </c>
      <c r="C9" s="342">
        <f>SUM(C10,C26)</f>
        <v>28330</v>
      </c>
      <c r="D9" s="342">
        <f>SUM(D10,D26)</f>
        <v>24300</v>
      </c>
      <c r="E9" s="113"/>
    </row>
    <row r="10" spans="1:12" s="7" customFormat="1" x14ac:dyDescent="0.3">
      <c r="A10" s="87">
        <v>1.1000000000000001</v>
      </c>
      <c r="B10" s="87" t="s">
        <v>80</v>
      </c>
      <c r="C10" s="342">
        <f>SUM(C11,C12,C16,C19,C25,)</f>
        <v>24300</v>
      </c>
      <c r="D10" s="342">
        <f>SUM(D11,D12,D16,D19,D24,D25)</f>
        <v>24300</v>
      </c>
      <c r="E10" s="113"/>
    </row>
    <row r="11" spans="1:12" s="9" customFormat="1" ht="18" x14ac:dyDescent="0.3">
      <c r="A11" s="88" t="s">
        <v>30</v>
      </c>
      <c r="B11" s="88" t="s">
        <v>79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302</v>
      </c>
      <c r="C12" s="495">
        <f>C13</f>
        <v>24300</v>
      </c>
      <c r="D12" s="495">
        <f>D13</f>
        <v>24300</v>
      </c>
      <c r="E12" s="113"/>
    </row>
    <row r="13" spans="1:12" s="3" customFormat="1" x14ac:dyDescent="0.3">
      <c r="A13" s="97" t="s">
        <v>81</v>
      </c>
      <c r="B13" s="97" t="s">
        <v>305</v>
      </c>
      <c r="C13" s="340">
        <f>'ფორმა N1'!D21</f>
        <v>24300</v>
      </c>
      <c r="D13" s="340">
        <f>C13</f>
        <v>24300</v>
      </c>
      <c r="E13" s="113"/>
    </row>
    <row r="14" spans="1:12" s="3" customFormat="1" x14ac:dyDescent="0.3">
      <c r="A14" s="97" t="s">
        <v>455</v>
      </c>
      <c r="B14" s="97" t="s">
        <v>454</v>
      </c>
      <c r="C14" s="8"/>
      <c r="D14" s="8"/>
      <c r="E14" s="113"/>
    </row>
    <row r="15" spans="1:12" s="3" customFormat="1" x14ac:dyDescent="0.3">
      <c r="A15" s="97" t="s">
        <v>456</v>
      </c>
      <c r="B15" s="97" t="s">
        <v>97</v>
      </c>
      <c r="C15" s="8"/>
      <c r="D15" s="8"/>
      <c r="E15" s="113"/>
    </row>
    <row r="16" spans="1:12" s="3" customFormat="1" x14ac:dyDescent="0.3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84</v>
      </c>
      <c r="B17" s="97" t="s">
        <v>86</v>
      </c>
      <c r="C17" s="8"/>
      <c r="D17" s="8"/>
      <c r="E17" s="113"/>
    </row>
    <row r="18" spans="1:5" s="3" customFormat="1" ht="30" x14ac:dyDescent="0.3">
      <c r="A18" s="97" t="s">
        <v>85</v>
      </c>
      <c r="B18" s="97" t="s">
        <v>110</v>
      </c>
      <c r="C18" s="8"/>
      <c r="D18" s="8"/>
      <c r="E18" s="113"/>
    </row>
    <row r="19" spans="1:5" s="3" customFormat="1" x14ac:dyDescent="0.3">
      <c r="A19" s="88" t="s">
        <v>87</v>
      </c>
      <c r="B19" s="88" t="s">
        <v>386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88</v>
      </c>
      <c r="B20" s="97" t="s">
        <v>89</v>
      </c>
      <c r="C20" s="8"/>
      <c r="D20" s="8"/>
      <c r="E20" s="113"/>
    </row>
    <row r="21" spans="1:5" s="3" customFormat="1" ht="30" x14ac:dyDescent="0.3">
      <c r="A21" s="97" t="s">
        <v>92</v>
      </c>
      <c r="B21" s="97" t="s">
        <v>90</v>
      </c>
      <c r="C21" s="8"/>
      <c r="D21" s="8"/>
      <c r="E21" s="113"/>
    </row>
    <row r="22" spans="1:5" s="3" customFormat="1" x14ac:dyDescent="0.3">
      <c r="A22" s="97" t="s">
        <v>93</v>
      </c>
      <c r="B22" s="97" t="s">
        <v>91</v>
      </c>
      <c r="C22" s="8"/>
      <c r="D22" s="8"/>
      <c r="E22" s="113"/>
    </row>
    <row r="23" spans="1:5" s="3" customFormat="1" x14ac:dyDescent="0.3">
      <c r="A23" s="97" t="s">
        <v>94</v>
      </c>
      <c r="B23" s="97" t="s">
        <v>399</v>
      </c>
      <c r="C23" s="8"/>
      <c r="D23" s="8"/>
      <c r="E23" s="113"/>
    </row>
    <row r="24" spans="1:5" s="3" customFormat="1" x14ac:dyDescent="0.3">
      <c r="A24" s="88" t="s">
        <v>95</v>
      </c>
      <c r="B24" s="88" t="s">
        <v>400</v>
      </c>
      <c r="C24" s="245"/>
      <c r="D24" s="8"/>
      <c r="E24" s="113"/>
    </row>
    <row r="25" spans="1:5" s="3" customFormat="1" x14ac:dyDescent="0.3">
      <c r="A25" s="88" t="s">
        <v>246</v>
      </c>
      <c r="B25" s="88" t="s">
        <v>406</v>
      </c>
      <c r="C25" s="8"/>
      <c r="D25" s="8"/>
      <c r="E25" s="113"/>
    </row>
    <row r="26" spans="1:5" x14ac:dyDescent="0.3">
      <c r="A26" s="87">
        <v>1.2</v>
      </c>
      <c r="B26" s="87" t="s">
        <v>96</v>
      </c>
      <c r="C26" s="342">
        <f>SUM(C27,C35)</f>
        <v>4030</v>
      </c>
      <c r="D26" s="342">
        <f>SUM(D27,D35)</f>
        <v>0</v>
      </c>
      <c r="E26" s="113"/>
    </row>
    <row r="27" spans="1:5" x14ac:dyDescent="0.3">
      <c r="A27" s="88" t="s">
        <v>32</v>
      </c>
      <c r="B27" s="88" t="s">
        <v>305</v>
      </c>
      <c r="C27" s="495">
        <f>SUM(C28:C30)</f>
        <v>4030</v>
      </c>
      <c r="D27" s="495">
        <f>SUM(D28:D30)</f>
        <v>0</v>
      </c>
      <c r="E27" s="113"/>
    </row>
    <row r="28" spans="1:5" x14ac:dyDescent="0.3">
      <c r="A28" s="229" t="s">
        <v>98</v>
      </c>
      <c r="B28" s="229" t="s">
        <v>303</v>
      </c>
      <c r="C28" s="340">
        <f>'ფორმა N1'!D28</f>
        <v>4030</v>
      </c>
      <c r="D28" s="340"/>
      <c r="E28" s="113"/>
    </row>
    <row r="29" spans="1:5" x14ac:dyDescent="0.3">
      <c r="A29" s="229" t="s">
        <v>99</v>
      </c>
      <c r="B29" s="229" t="s">
        <v>306</v>
      </c>
      <c r="C29" s="8"/>
      <c r="D29" s="8"/>
      <c r="E29" s="113"/>
    </row>
    <row r="30" spans="1:5" x14ac:dyDescent="0.3">
      <c r="A30" s="229" t="s">
        <v>408</v>
      </c>
      <c r="B30" s="229" t="s">
        <v>304</v>
      </c>
      <c r="C30" s="8"/>
      <c r="D30" s="8"/>
      <c r="E30" s="113"/>
    </row>
    <row r="31" spans="1:5" x14ac:dyDescent="0.3">
      <c r="A31" s="88" t="s">
        <v>33</v>
      </c>
      <c r="B31" s="88" t="s">
        <v>454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9" t="s">
        <v>12</v>
      </c>
      <c r="B32" s="229" t="s">
        <v>457</v>
      </c>
      <c r="C32" s="8"/>
      <c r="D32" s="8"/>
      <c r="E32" s="113"/>
    </row>
    <row r="33" spans="1:9" x14ac:dyDescent="0.3">
      <c r="A33" s="229" t="s">
        <v>13</v>
      </c>
      <c r="B33" s="229" t="s">
        <v>458</v>
      </c>
      <c r="C33" s="8"/>
      <c r="D33" s="8"/>
      <c r="E33" s="113"/>
    </row>
    <row r="34" spans="1:9" x14ac:dyDescent="0.3">
      <c r="A34" s="229" t="s">
        <v>276</v>
      </c>
      <c r="B34" s="229" t="s">
        <v>459</v>
      </c>
      <c r="C34" s="8"/>
      <c r="D34" s="8"/>
      <c r="E34" s="113"/>
    </row>
    <row r="35" spans="1:9" s="23" customFormat="1" x14ac:dyDescent="0.3">
      <c r="A35" s="88" t="s">
        <v>34</v>
      </c>
      <c r="B35" s="242" t="s">
        <v>405</v>
      </c>
      <c r="C35" s="8"/>
      <c r="D35" s="8"/>
    </row>
    <row r="36" spans="1:9" s="2" customFormat="1" x14ac:dyDescent="0.3">
      <c r="A36" s="1"/>
      <c r="B36" s="237"/>
      <c r="E36" s="5"/>
    </row>
    <row r="37" spans="1:9" s="2" customFormat="1" x14ac:dyDescent="0.3">
      <c r="B37" s="237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107</v>
      </c>
      <c r="B40" s="237"/>
      <c r="E40" s="5"/>
    </row>
    <row r="41" spans="1:9" s="2" customFormat="1" x14ac:dyDescent="0.3">
      <c r="B41" s="237"/>
      <c r="E41"/>
      <c r="F41"/>
      <c r="G41"/>
      <c r="H41"/>
      <c r="I41"/>
    </row>
    <row r="42" spans="1:9" s="2" customFormat="1" x14ac:dyDescent="0.3">
      <c r="B42" s="237"/>
      <c r="D42" s="12"/>
      <c r="E42"/>
      <c r="F42"/>
      <c r="G42"/>
      <c r="H42"/>
      <c r="I42"/>
    </row>
    <row r="43" spans="1:9" s="2" customFormat="1" x14ac:dyDescent="0.3">
      <c r="A43"/>
      <c r="B43" s="239" t="s">
        <v>403</v>
      </c>
      <c r="D43" s="12"/>
      <c r="E43"/>
      <c r="F43"/>
      <c r="G43"/>
      <c r="H43"/>
      <c r="I43"/>
    </row>
    <row r="44" spans="1:9" s="2" customFormat="1" x14ac:dyDescent="0.3">
      <c r="A44"/>
      <c r="B44" s="237" t="s">
        <v>265</v>
      </c>
      <c r="D44" s="12"/>
      <c r="E44"/>
      <c r="F44"/>
      <c r="G44"/>
      <c r="H44"/>
      <c r="I44"/>
    </row>
    <row r="45" spans="1:9" customFormat="1" ht="12.75" x14ac:dyDescent="0.2">
      <c r="B45" s="240" t="s">
        <v>139</v>
      </c>
    </row>
    <row r="46" spans="1:9" customFormat="1" ht="12.75" x14ac:dyDescent="0.2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view="pageBreakPreview" zoomScale="80" zoomScaleNormal="100" zoomScaleSheetLayoutView="80" workbookViewId="0">
      <selection activeCell="C11" sqref="C1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461</v>
      </c>
      <c r="B1" s="218"/>
      <c r="C1" s="523" t="s">
        <v>109</v>
      </c>
      <c r="D1" s="523"/>
      <c r="E1" s="91"/>
    </row>
    <row r="2" spans="1:5" s="6" customFormat="1" x14ac:dyDescent="0.3">
      <c r="A2" s="285" t="s">
        <v>463</v>
      </c>
      <c r="B2" s="218"/>
      <c r="C2" s="521" t="str">
        <f>'ფორმა N1'!K2</f>
        <v>01/09/2020-31/10/2020</v>
      </c>
      <c r="D2" s="522"/>
      <c r="E2" s="91"/>
    </row>
    <row r="3" spans="1:5" s="6" customFormat="1" x14ac:dyDescent="0.3">
      <c r="A3" s="285" t="s">
        <v>462</v>
      </c>
      <c r="B3" s="218"/>
      <c r="C3" s="219"/>
      <c r="D3" s="219"/>
      <c r="E3" s="91"/>
    </row>
    <row r="4" spans="1:5" s="6" customFormat="1" x14ac:dyDescent="0.3">
      <c r="A4" s="76" t="s">
        <v>140</v>
      </c>
      <c r="B4" s="218"/>
      <c r="C4" s="219"/>
      <c r="D4" s="219"/>
      <c r="E4" s="91"/>
    </row>
    <row r="5" spans="1:5" x14ac:dyDescent="0.3">
      <c r="A5" s="77" t="str">
        <f>'[1]ფორმა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220" t="str">
        <f>'ფორმა N1'!A5</f>
        <v>პ/გ "სამართლიანობისთვის"</v>
      </c>
      <c r="B6" s="80"/>
      <c r="C6" s="81"/>
      <c r="D6" s="81"/>
      <c r="E6" s="92"/>
    </row>
    <row r="7" spans="1:5" s="6" customFormat="1" x14ac:dyDescent="0.3">
      <c r="A7" s="218"/>
      <c r="B7" s="218"/>
      <c r="C7" s="78"/>
      <c r="D7" s="78"/>
      <c r="E7" s="91"/>
    </row>
    <row r="8" spans="1:5" s="6" customFormat="1" ht="30" x14ac:dyDescent="0.3">
      <c r="A8" s="89" t="s">
        <v>64</v>
      </c>
      <c r="B8" s="90" t="s">
        <v>11</v>
      </c>
      <c r="C8" s="79" t="s">
        <v>10</v>
      </c>
      <c r="D8" s="79" t="s">
        <v>9</v>
      </c>
      <c r="E8" s="91"/>
    </row>
    <row r="9" spans="1:5" s="7" customFormat="1" x14ac:dyDescent="0.2">
      <c r="A9" s="221">
        <v>1</v>
      </c>
      <c r="B9" s="221" t="s">
        <v>57</v>
      </c>
      <c r="C9" s="339">
        <f>SUM(C10,C14,C54,C57,C58,C59,C77)</f>
        <v>0</v>
      </c>
      <c r="D9" s="339">
        <f>SUM(D10,D14,D54,D57,D58,D59,D65,D73,D74)</f>
        <v>0</v>
      </c>
      <c r="E9" s="222"/>
    </row>
    <row r="10" spans="1:5" s="9" customFormat="1" ht="18" x14ac:dyDescent="0.2">
      <c r="A10" s="87">
        <v>1.1000000000000001</v>
      </c>
      <c r="B10" s="87" t="s">
        <v>58</v>
      </c>
      <c r="C10" s="338">
        <f>SUM(C11:C13)</f>
        <v>0</v>
      </c>
      <c r="D10" s="410">
        <f>SUM(D11:D13)</f>
        <v>0</v>
      </c>
      <c r="E10" s="93"/>
    </row>
    <row r="11" spans="1:5" s="10" customFormat="1" x14ac:dyDescent="0.2">
      <c r="A11" s="88" t="s">
        <v>30</v>
      </c>
      <c r="B11" s="88" t="s">
        <v>59</v>
      </c>
      <c r="C11" s="412"/>
      <c r="D11" s="336">
        <f>C11</f>
        <v>0</v>
      </c>
      <c r="E11" s="94"/>
    </row>
    <row r="12" spans="1:5" s="3" customFormat="1" x14ac:dyDescent="0.2">
      <c r="A12" s="88" t="s">
        <v>31</v>
      </c>
      <c r="B12" s="88" t="s">
        <v>0</v>
      </c>
      <c r="C12" s="336"/>
      <c r="D12" s="336"/>
      <c r="E12" s="95"/>
    </row>
    <row r="13" spans="1:5" s="3" customFormat="1" x14ac:dyDescent="0.3">
      <c r="A13" s="288" t="s">
        <v>465</v>
      </c>
      <c r="B13" s="289" t="s">
        <v>466</v>
      </c>
      <c r="C13" s="289"/>
      <c r="D13" s="289"/>
      <c r="E13" s="95"/>
    </row>
    <row r="14" spans="1:5" s="7" customFormat="1" x14ac:dyDescent="0.2">
      <c r="A14" s="87">
        <v>1.2</v>
      </c>
      <c r="B14" s="87" t="s">
        <v>60</v>
      </c>
      <c r="C14" s="338">
        <f>SUM(C15,C18,C30,C31,C32,C33,C36,C37,C44:C48,C52,C53)</f>
        <v>0</v>
      </c>
      <c r="D14" s="338">
        <f>SUM(D15,D18,D30,D31,D32,D33,D36,D37,D44:D48,D52,D53)</f>
        <v>0</v>
      </c>
      <c r="E14" s="222"/>
    </row>
    <row r="15" spans="1:5" s="3" customFormat="1" x14ac:dyDescent="0.2">
      <c r="A15" s="88" t="s">
        <v>32</v>
      </c>
      <c r="B15" s="88" t="s">
        <v>1</v>
      </c>
      <c r="C15" s="83">
        <f>SUM(C16:C17)</f>
        <v>0</v>
      </c>
      <c r="D15" s="83">
        <f>SUM(D16:D17)</f>
        <v>0</v>
      </c>
      <c r="E15" s="95"/>
    </row>
    <row r="16" spans="1:5" s="3" customFormat="1" x14ac:dyDescent="0.2">
      <c r="A16" s="97" t="s">
        <v>98</v>
      </c>
      <c r="B16" s="97" t="s">
        <v>61</v>
      </c>
      <c r="C16" s="4"/>
      <c r="D16" s="223"/>
      <c r="E16" s="95"/>
    </row>
    <row r="17" spans="1:6" s="3" customFormat="1" x14ac:dyDescent="0.2">
      <c r="A17" s="97" t="s">
        <v>99</v>
      </c>
      <c r="B17" s="97" t="s">
        <v>62</v>
      </c>
      <c r="C17" s="4"/>
      <c r="D17" s="223"/>
      <c r="E17" s="95"/>
    </row>
    <row r="18" spans="1:6" s="3" customFormat="1" x14ac:dyDescent="0.2">
      <c r="A18" s="88" t="s">
        <v>33</v>
      </c>
      <c r="B18" s="88" t="s">
        <v>2</v>
      </c>
      <c r="C18" s="410">
        <f>SUM(C19:C24,C29)</f>
        <v>0</v>
      </c>
      <c r="D18" s="410">
        <f>SUM(D19:D24,D29)</f>
        <v>0</v>
      </c>
      <c r="E18" s="224"/>
      <c r="F18" s="225"/>
    </row>
    <row r="19" spans="1:6" s="228" customFormat="1" ht="30" x14ac:dyDescent="0.2">
      <c r="A19" s="97" t="s">
        <v>12</v>
      </c>
      <c r="B19" s="97" t="s">
        <v>245</v>
      </c>
      <c r="C19" s="411"/>
      <c r="D19" s="41">
        <f>C19</f>
        <v>0</v>
      </c>
      <c r="E19" s="227"/>
    </row>
    <row r="20" spans="1:6" s="228" customFormat="1" x14ac:dyDescent="0.2">
      <c r="A20" s="97" t="s">
        <v>13</v>
      </c>
      <c r="B20" s="97" t="s">
        <v>14</v>
      </c>
      <c r="C20" s="226"/>
      <c r="D20" s="40"/>
      <c r="E20" s="227"/>
    </row>
    <row r="21" spans="1:6" s="228" customFormat="1" ht="30" x14ac:dyDescent="0.2">
      <c r="A21" s="97" t="s">
        <v>276</v>
      </c>
      <c r="B21" s="97" t="s">
        <v>22</v>
      </c>
      <c r="C21" s="226"/>
      <c r="D21" s="41"/>
      <c r="E21" s="227"/>
    </row>
    <row r="22" spans="1:6" s="228" customFormat="1" ht="16.5" customHeight="1" x14ac:dyDescent="0.2">
      <c r="A22" s="97" t="s">
        <v>277</v>
      </c>
      <c r="B22" s="97" t="s">
        <v>15</v>
      </c>
      <c r="C22" s="226"/>
      <c r="D22" s="41"/>
      <c r="E22" s="227"/>
    </row>
    <row r="23" spans="1:6" s="228" customFormat="1" ht="16.5" customHeight="1" x14ac:dyDescent="0.2">
      <c r="A23" s="97" t="s">
        <v>278</v>
      </c>
      <c r="B23" s="97" t="s">
        <v>16</v>
      </c>
      <c r="C23" s="226"/>
      <c r="D23" s="41"/>
      <c r="E23" s="227"/>
    </row>
    <row r="24" spans="1:6" s="228" customFormat="1" ht="16.5" customHeight="1" x14ac:dyDescent="0.2">
      <c r="A24" s="97" t="s">
        <v>279</v>
      </c>
      <c r="B24" s="97" t="s">
        <v>17</v>
      </c>
      <c r="C24" s="83">
        <f>SUM(C25:C28)</f>
        <v>0</v>
      </c>
      <c r="D24" s="83">
        <f>SUM(D25:D28)</f>
        <v>0</v>
      </c>
      <c r="E24" s="227"/>
    </row>
    <row r="25" spans="1:6" s="228" customFormat="1" ht="16.5" customHeight="1" x14ac:dyDescent="0.2">
      <c r="A25" s="229" t="s">
        <v>280</v>
      </c>
      <c r="B25" s="229" t="s">
        <v>18</v>
      </c>
      <c r="C25" s="226"/>
      <c r="D25" s="41"/>
      <c r="E25" s="227"/>
    </row>
    <row r="26" spans="1:6" s="228" customFormat="1" ht="16.5" customHeight="1" x14ac:dyDescent="0.2">
      <c r="A26" s="229" t="s">
        <v>281</v>
      </c>
      <c r="B26" s="229" t="s">
        <v>19</v>
      </c>
      <c r="C26" s="226"/>
      <c r="D26" s="41"/>
      <c r="E26" s="227"/>
    </row>
    <row r="27" spans="1:6" s="228" customFormat="1" ht="16.5" customHeight="1" x14ac:dyDescent="0.2">
      <c r="A27" s="229" t="s">
        <v>282</v>
      </c>
      <c r="B27" s="229" t="s">
        <v>20</v>
      </c>
      <c r="C27" s="226"/>
      <c r="D27" s="41"/>
      <c r="E27" s="227"/>
    </row>
    <row r="28" spans="1:6" s="228" customFormat="1" ht="16.5" customHeight="1" x14ac:dyDescent="0.2">
      <c r="A28" s="229" t="s">
        <v>283</v>
      </c>
      <c r="B28" s="229" t="s">
        <v>23</v>
      </c>
      <c r="C28" s="226"/>
      <c r="D28" s="42"/>
      <c r="E28" s="227"/>
    </row>
    <row r="29" spans="1:6" s="228" customFormat="1" ht="16.5" customHeight="1" x14ac:dyDescent="0.2">
      <c r="A29" s="97" t="s">
        <v>284</v>
      </c>
      <c r="B29" s="97" t="s">
        <v>21</v>
      </c>
      <c r="C29" s="226"/>
      <c r="D29" s="42"/>
      <c r="E29" s="227"/>
    </row>
    <row r="30" spans="1:6" s="3" customFormat="1" ht="16.5" customHeight="1" x14ac:dyDescent="0.2">
      <c r="A30" s="88" t="s">
        <v>34</v>
      </c>
      <c r="B30" s="88" t="s">
        <v>3</v>
      </c>
      <c r="C30" s="4"/>
      <c r="D30" s="223"/>
      <c r="E30" s="224"/>
    </row>
    <row r="31" spans="1:6" s="3" customFormat="1" ht="16.5" customHeight="1" x14ac:dyDescent="0.2">
      <c r="A31" s="88" t="s">
        <v>35</v>
      </c>
      <c r="B31" s="88" t="s">
        <v>4</v>
      </c>
      <c r="C31" s="4"/>
      <c r="D31" s="223"/>
      <c r="E31" s="95"/>
    </row>
    <row r="32" spans="1:6" s="3" customFormat="1" ht="16.5" customHeight="1" x14ac:dyDescent="0.2">
      <c r="A32" s="88" t="s">
        <v>36</v>
      </c>
      <c r="B32" s="88" t="s">
        <v>5</v>
      </c>
      <c r="C32" s="4"/>
      <c r="D32" s="223"/>
      <c r="E32" s="95"/>
    </row>
    <row r="33" spans="1:5" s="3" customFormat="1" x14ac:dyDescent="0.2">
      <c r="A33" s="88" t="s">
        <v>37</v>
      </c>
      <c r="B33" s="88" t="s">
        <v>63</v>
      </c>
      <c r="C33" s="83">
        <f>SUM(C34:C35)</f>
        <v>0</v>
      </c>
      <c r="D33" s="83">
        <f>SUM(D34:D35)</f>
        <v>0</v>
      </c>
      <c r="E33" s="95"/>
    </row>
    <row r="34" spans="1:5" s="3" customFormat="1" ht="16.5" customHeight="1" x14ac:dyDescent="0.2">
      <c r="A34" s="97" t="s">
        <v>285</v>
      </c>
      <c r="B34" s="97" t="s">
        <v>56</v>
      </c>
      <c r="C34" s="4"/>
      <c r="D34" s="223">
        <f>C34</f>
        <v>0</v>
      </c>
      <c r="E34" s="95"/>
    </row>
    <row r="35" spans="1:5" s="3" customFormat="1" ht="16.5" customHeight="1" x14ac:dyDescent="0.2">
      <c r="A35" s="97" t="s">
        <v>286</v>
      </c>
      <c r="B35" s="97" t="s">
        <v>55</v>
      </c>
      <c r="C35" s="4"/>
      <c r="D35" s="223"/>
      <c r="E35" s="95"/>
    </row>
    <row r="36" spans="1:5" s="3" customFormat="1" ht="16.5" customHeight="1" x14ac:dyDescent="0.2">
      <c r="A36" s="88" t="s">
        <v>38</v>
      </c>
      <c r="B36" s="88" t="s">
        <v>49</v>
      </c>
      <c r="C36" s="336"/>
      <c r="D36" s="337">
        <f>C36</f>
        <v>0</v>
      </c>
      <c r="E36" s="95"/>
    </row>
    <row r="37" spans="1:5" s="3" customFormat="1" ht="16.5" customHeight="1" x14ac:dyDescent="0.2">
      <c r="A37" s="88" t="s">
        <v>39</v>
      </c>
      <c r="B37" s="88" t="s">
        <v>378</v>
      </c>
      <c r="C37" s="83">
        <f>SUM(C38:C43)</f>
        <v>0</v>
      </c>
      <c r="D37" s="83">
        <f>SUM(D38:D43)</f>
        <v>0</v>
      </c>
      <c r="E37" s="95"/>
    </row>
    <row r="38" spans="1:5" s="3" customFormat="1" ht="16.5" customHeight="1" x14ac:dyDescent="0.2">
      <c r="A38" s="17" t="s">
        <v>335</v>
      </c>
      <c r="B38" s="17" t="s">
        <v>339</v>
      </c>
      <c r="C38" s="4"/>
      <c r="D38" s="223"/>
      <c r="E38" s="95"/>
    </row>
    <row r="39" spans="1:5" s="3" customFormat="1" ht="16.5" customHeight="1" x14ac:dyDescent="0.2">
      <c r="A39" s="17" t="s">
        <v>336</v>
      </c>
      <c r="B39" s="17" t="s">
        <v>340</v>
      </c>
      <c r="C39" s="4"/>
      <c r="D39" s="223"/>
      <c r="E39" s="95"/>
    </row>
    <row r="40" spans="1:5" s="3" customFormat="1" ht="16.5" customHeight="1" x14ac:dyDescent="0.2">
      <c r="A40" s="17" t="s">
        <v>337</v>
      </c>
      <c r="B40" s="17" t="s">
        <v>343</v>
      </c>
      <c r="C40" s="4"/>
      <c r="D40" s="223"/>
      <c r="E40" s="95"/>
    </row>
    <row r="41" spans="1:5" s="3" customFormat="1" ht="16.5" customHeight="1" x14ac:dyDescent="0.2">
      <c r="A41" s="17" t="s">
        <v>342</v>
      </c>
      <c r="B41" s="17" t="s">
        <v>344</v>
      </c>
      <c r="C41" s="4"/>
      <c r="D41" s="223">
        <f>C41</f>
        <v>0</v>
      </c>
      <c r="E41" s="95"/>
    </row>
    <row r="42" spans="1:5" s="3" customFormat="1" ht="16.5" customHeight="1" x14ac:dyDescent="0.2">
      <c r="A42" s="17" t="s">
        <v>345</v>
      </c>
      <c r="B42" s="17" t="s">
        <v>447</v>
      </c>
      <c r="C42" s="4"/>
      <c r="D42" s="223"/>
      <c r="E42" s="95"/>
    </row>
    <row r="43" spans="1:5" s="3" customFormat="1" ht="16.5" customHeight="1" x14ac:dyDescent="0.2">
      <c r="A43" s="17" t="s">
        <v>448</v>
      </c>
      <c r="B43" s="17" t="s">
        <v>341</v>
      </c>
      <c r="C43" s="4"/>
      <c r="D43" s="223"/>
      <c r="E43" s="95"/>
    </row>
    <row r="44" spans="1:5" s="3" customFormat="1" ht="30" x14ac:dyDescent="0.2">
      <c r="A44" s="88" t="s">
        <v>40</v>
      </c>
      <c r="B44" s="88" t="s">
        <v>28</v>
      </c>
      <c r="C44" s="4"/>
      <c r="D44" s="223"/>
      <c r="E44" s="95"/>
    </row>
    <row r="45" spans="1:5" s="3" customFormat="1" ht="16.5" customHeight="1" x14ac:dyDescent="0.2">
      <c r="A45" s="88" t="s">
        <v>41</v>
      </c>
      <c r="B45" s="88" t="s">
        <v>24</v>
      </c>
      <c r="C45" s="4"/>
      <c r="D45" s="223"/>
      <c r="E45" s="95"/>
    </row>
    <row r="46" spans="1:5" s="3" customFormat="1" ht="16.5" customHeight="1" x14ac:dyDescent="0.2">
      <c r="A46" s="88" t="s">
        <v>42</v>
      </c>
      <c r="B46" s="88" t="s">
        <v>25</v>
      </c>
      <c r="C46" s="4"/>
      <c r="D46" s="223">
        <f>C46</f>
        <v>0</v>
      </c>
      <c r="E46" s="95"/>
    </row>
    <row r="47" spans="1:5" s="3" customFormat="1" ht="16.5" customHeight="1" x14ac:dyDescent="0.2">
      <c r="A47" s="88" t="s">
        <v>43</v>
      </c>
      <c r="B47" s="88" t="s">
        <v>26</v>
      </c>
      <c r="C47" s="4"/>
      <c r="D47" s="223"/>
      <c r="E47" s="95"/>
    </row>
    <row r="48" spans="1:5" s="3" customFormat="1" ht="16.5" customHeight="1" x14ac:dyDescent="0.2">
      <c r="A48" s="88" t="s">
        <v>44</v>
      </c>
      <c r="B48" s="88" t="s">
        <v>379</v>
      </c>
      <c r="C48" s="83">
        <f>SUM(C49:C51)</f>
        <v>0</v>
      </c>
      <c r="D48" s="83">
        <f>SUM(D49:D51)</f>
        <v>0</v>
      </c>
      <c r="E48" s="95"/>
    </row>
    <row r="49" spans="1:6" s="3" customFormat="1" ht="16.5" customHeight="1" x14ac:dyDescent="0.2">
      <c r="A49" s="97" t="s">
        <v>350</v>
      </c>
      <c r="B49" s="97" t="s">
        <v>353</v>
      </c>
      <c r="C49" s="4"/>
      <c r="D49" s="223"/>
      <c r="E49" s="95"/>
    </row>
    <row r="50" spans="1:6" s="3" customFormat="1" ht="16.5" customHeight="1" x14ac:dyDescent="0.2">
      <c r="A50" s="97" t="s">
        <v>351</v>
      </c>
      <c r="B50" s="97" t="s">
        <v>352</v>
      </c>
      <c r="C50" s="4"/>
      <c r="D50" s="223"/>
      <c r="E50" s="95"/>
    </row>
    <row r="51" spans="1:6" s="3" customFormat="1" ht="16.5" customHeight="1" x14ac:dyDescent="0.2">
      <c r="A51" s="97" t="s">
        <v>354</v>
      </c>
      <c r="B51" s="97" t="s">
        <v>355</v>
      </c>
      <c r="C51" s="4"/>
      <c r="D51" s="223"/>
      <c r="E51" s="95"/>
    </row>
    <row r="52" spans="1:6" s="3" customFormat="1" x14ac:dyDescent="0.2">
      <c r="A52" s="88" t="s">
        <v>45</v>
      </c>
      <c r="B52" s="88" t="s">
        <v>29</v>
      </c>
      <c r="C52" s="4"/>
      <c r="D52" s="223"/>
      <c r="E52" s="95"/>
    </row>
    <row r="53" spans="1:6" s="3" customFormat="1" ht="16.5" customHeight="1" x14ac:dyDescent="0.2">
      <c r="A53" s="88" t="s">
        <v>46</v>
      </c>
      <c r="B53" s="88" t="s">
        <v>6</v>
      </c>
      <c r="C53" s="4"/>
      <c r="D53" s="223">
        <f>C53</f>
        <v>0</v>
      </c>
      <c r="E53" s="224"/>
      <c r="F53" s="225"/>
    </row>
    <row r="54" spans="1:6" s="3" customFormat="1" ht="30" x14ac:dyDescent="0.2">
      <c r="A54" s="87">
        <v>1.3</v>
      </c>
      <c r="B54" s="87" t="s">
        <v>383</v>
      </c>
      <c r="C54" s="84">
        <f>SUM(C55:C56)</f>
        <v>0</v>
      </c>
      <c r="D54" s="84">
        <f>SUM(D55:D56)</f>
        <v>0</v>
      </c>
      <c r="E54" s="224"/>
      <c r="F54" s="225"/>
    </row>
    <row r="55" spans="1:6" s="3" customFormat="1" ht="30" x14ac:dyDescent="0.2">
      <c r="A55" s="88" t="s">
        <v>50</v>
      </c>
      <c r="B55" s="88" t="s">
        <v>48</v>
      </c>
      <c r="C55" s="4"/>
      <c r="D55" s="223"/>
      <c r="E55" s="224"/>
      <c r="F55" s="225"/>
    </row>
    <row r="56" spans="1:6" s="3" customFormat="1" ht="16.5" customHeight="1" x14ac:dyDescent="0.2">
      <c r="A56" s="88" t="s">
        <v>51</v>
      </c>
      <c r="B56" s="88" t="s">
        <v>47</v>
      </c>
      <c r="C56" s="4"/>
      <c r="D56" s="223"/>
      <c r="E56" s="224"/>
      <c r="F56" s="225"/>
    </row>
    <row r="57" spans="1:6" s="3" customFormat="1" x14ac:dyDescent="0.2">
      <c r="A57" s="87">
        <v>1.4</v>
      </c>
      <c r="B57" s="87" t="s">
        <v>385</v>
      </c>
      <c r="C57" s="4"/>
      <c r="D57" s="223"/>
      <c r="E57" s="224"/>
      <c r="F57" s="225"/>
    </row>
    <row r="58" spans="1:6" s="228" customFormat="1" x14ac:dyDescent="0.2">
      <c r="A58" s="87">
        <v>1.5</v>
      </c>
      <c r="B58" s="87" t="s">
        <v>7</v>
      </c>
      <c r="C58" s="226"/>
      <c r="D58" s="41"/>
      <c r="E58" s="227"/>
    </row>
    <row r="59" spans="1:6" s="228" customFormat="1" x14ac:dyDescent="0.3">
      <c r="A59" s="87">
        <v>1.6</v>
      </c>
      <c r="B59" s="46" t="s">
        <v>8</v>
      </c>
      <c r="C59" s="85">
        <f>SUM(C60:C64)</f>
        <v>0</v>
      </c>
      <c r="D59" s="86">
        <f>SUM(D60:D64)</f>
        <v>0</v>
      </c>
      <c r="E59" s="227"/>
    </row>
    <row r="60" spans="1:6" s="228" customFormat="1" x14ac:dyDescent="0.2">
      <c r="A60" s="88" t="s">
        <v>292</v>
      </c>
      <c r="B60" s="47" t="s">
        <v>52</v>
      </c>
      <c r="C60" s="226"/>
      <c r="D60" s="41"/>
      <c r="E60" s="227"/>
    </row>
    <row r="61" spans="1:6" s="228" customFormat="1" ht="30" x14ac:dyDescent="0.2">
      <c r="A61" s="88" t="s">
        <v>293</v>
      </c>
      <c r="B61" s="47" t="s">
        <v>54</v>
      </c>
      <c r="C61" s="226"/>
      <c r="D61" s="41"/>
      <c r="E61" s="227"/>
    </row>
    <row r="62" spans="1:6" s="228" customFormat="1" x14ac:dyDescent="0.2">
      <c r="A62" s="88" t="s">
        <v>294</v>
      </c>
      <c r="B62" s="47" t="s">
        <v>53</v>
      </c>
      <c r="C62" s="41"/>
      <c r="D62" s="41"/>
      <c r="E62" s="227"/>
    </row>
    <row r="63" spans="1:6" s="228" customFormat="1" x14ac:dyDescent="0.2">
      <c r="A63" s="88" t="s">
        <v>295</v>
      </c>
      <c r="B63" s="47" t="s">
        <v>27</v>
      </c>
      <c r="C63" s="226"/>
      <c r="D63" s="41"/>
      <c r="E63" s="227"/>
    </row>
    <row r="64" spans="1:6" s="228" customFormat="1" x14ac:dyDescent="0.2">
      <c r="A64" s="88" t="s">
        <v>321</v>
      </c>
      <c r="B64" s="47" t="s">
        <v>322</v>
      </c>
      <c r="C64" s="226"/>
      <c r="D64" s="41"/>
      <c r="E64" s="227"/>
    </row>
    <row r="65" spans="1:5" x14ac:dyDescent="0.3">
      <c r="A65" s="221">
        <v>2</v>
      </c>
      <c r="B65" s="221" t="s">
        <v>380</v>
      </c>
      <c r="C65" s="230"/>
      <c r="D65" s="85">
        <f>SUM(D66:D72)</f>
        <v>0</v>
      </c>
      <c r="E65" s="96"/>
    </row>
    <row r="66" spans="1:5" x14ac:dyDescent="0.3">
      <c r="A66" s="98">
        <v>2.1</v>
      </c>
      <c r="B66" s="231" t="s">
        <v>100</v>
      </c>
      <c r="C66" s="232"/>
      <c r="D66" s="22"/>
      <c r="E66" s="96"/>
    </row>
    <row r="67" spans="1:5" x14ac:dyDescent="0.3">
      <c r="A67" s="98">
        <v>2.2000000000000002</v>
      </c>
      <c r="B67" s="231" t="s">
        <v>381</v>
      </c>
      <c r="C67" s="232"/>
      <c r="D67" s="22"/>
      <c r="E67" s="96"/>
    </row>
    <row r="68" spans="1:5" x14ac:dyDescent="0.3">
      <c r="A68" s="98">
        <v>2.2999999999999998</v>
      </c>
      <c r="B68" s="231" t="s">
        <v>104</v>
      </c>
      <c r="C68" s="232"/>
      <c r="D68" s="22"/>
      <c r="E68" s="96"/>
    </row>
    <row r="69" spans="1:5" x14ac:dyDescent="0.3">
      <c r="A69" s="98">
        <v>2.4</v>
      </c>
      <c r="B69" s="231" t="s">
        <v>103</v>
      </c>
      <c r="C69" s="232"/>
      <c r="D69" s="22"/>
      <c r="E69" s="96"/>
    </row>
    <row r="70" spans="1:5" x14ac:dyDescent="0.3">
      <c r="A70" s="98">
        <v>2.5</v>
      </c>
      <c r="B70" s="231" t="s">
        <v>382</v>
      </c>
      <c r="C70" s="232"/>
      <c r="D70" s="22"/>
      <c r="E70" s="96"/>
    </row>
    <row r="71" spans="1:5" x14ac:dyDescent="0.3">
      <c r="A71" s="98">
        <v>2.6</v>
      </c>
      <c r="B71" s="231" t="s">
        <v>101</v>
      </c>
      <c r="C71" s="232"/>
      <c r="D71" s="22"/>
      <c r="E71" s="96"/>
    </row>
    <row r="72" spans="1:5" x14ac:dyDescent="0.3">
      <c r="A72" s="98">
        <v>2.7</v>
      </c>
      <c r="B72" s="231" t="s">
        <v>102</v>
      </c>
      <c r="C72" s="233"/>
      <c r="D72" s="22"/>
      <c r="E72" s="96"/>
    </row>
    <row r="73" spans="1:5" x14ac:dyDescent="0.3">
      <c r="A73" s="221">
        <v>3</v>
      </c>
      <c r="B73" s="221" t="s">
        <v>404</v>
      </c>
      <c r="C73" s="85"/>
      <c r="D73" s="22"/>
      <c r="E73" s="96"/>
    </row>
    <row r="74" spans="1:5" x14ac:dyDescent="0.3">
      <c r="A74" s="221">
        <v>4</v>
      </c>
      <c r="B74" s="221" t="s">
        <v>247</v>
      </c>
      <c r="C74" s="85"/>
      <c r="D74" s="85">
        <f>SUM(D75:D76)</f>
        <v>0</v>
      </c>
      <c r="E74" s="96"/>
    </row>
    <row r="75" spans="1:5" x14ac:dyDescent="0.3">
      <c r="A75" s="98">
        <v>4.0999999999999996</v>
      </c>
      <c r="B75" s="98" t="s">
        <v>248</v>
      </c>
      <c r="C75" s="232"/>
      <c r="D75" s="8"/>
      <c r="E75" s="96"/>
    </row>
    <row r="76" spans="1:5" x14ac:dyDescent="0.3">
      <c r="A76" s="98">
        <v>4.2</v>
      </c>
      <c r="B76" s="98" t="s">
        <v>249</v>
      </c>
      <c r="C76" s="233"/>
      <c r="D76" s="8"/>
      <c r="E76" s="96"/>
    </row>
    <row r="77" spans="1:5" x14ac:dyDescent="0.3">
      <c r="A77" s="221">
        <v>5</v>
      </c>
      <c r="B77" s="221" t="s">
        <v>274</v>
      </c>
      <c r="C77" s="247"/>
      <c r="D77" s="233"/>
      <c r="E77" s="96"/>
    </row>
    <row r="78" spans="1:5" x14ac:dyDescent="0.3">
      <c r="B78" s="45"/>
    </row>
    <row r="79" spans="1:5" x14ac:dyDescent="0.3">
      <c r="A79" s="526" t="s">
        <v>449</v>
      </c>
      <c r="B79" s="526"/>
      <c r="C79" s="526"/>
      <c r="D79" s="526"/>
      <c r="E79" s="5"/>
    </row>
    <row r="80" spans="1:5" s="23" customFormat="1" ht="12.75" x14ac:dyDescent="0.2"/>
    <row r="81" spans="1:9" x14ac:dyDescent="0.3">
      <c r="A81" s="69" t="s">
        <v>107</v>
      </c>
      <c r="E81" s="5"/>
    </row>
    <row r="82" spans="1:9" x14ac:dyDescent="0.3">
      <c r="E82"/>
      <c r="F82"/>
      <c r="G82"/>
      <c r="H82"/>
      <c r="I82"/>
    </row>
    <row r="83" spans="1:9" x14ac:dyDescent="0.3">
      <c r="D83" s="12"/>
      <c r="E83"/>
      <c r="F83"/>
      <c r="G83"/>
      <c r="H83"/>
      <c r="I83"/>
    </row>
    <row r="84" spans="1:9" x14ac:dyDescent="0.3">
      <c r="A84"/>
      <c r="B84" s="69" t="s">
        <v>401</v>
      </c>
      <c r="D84" s="12"/>
      <c r="E84"/>
      <c r="F84"/>
      <c r="G84"/>
      <c r="H84"/>
      <c r="I84"/>
    </row>
    <row r="85" spans="1:9" x14ac:dyDescent="0.3">
      <c r="A85"/>
      <c r="B85" s="2" t="s">
        <v>402</v>
      </c>
      <c r="D85" s="12"/>
      <c r="E85"/>
      <c r="F85"/>
      <c r="G85"/>
      <c r="H85"/>
      <c r="I85"/>
    </row>
    <row r="86" spans="1:9" customFormat="1" ht="12.75" x14ac:dyDescent="0.2">
      <c r="B86" s="66" t="s">
        <v>139</v>
      </c>
    </row>
    <row r="87" spans="1:9" s="23" customFormat="1" ht="12.75" x14ac:dyDescent="0.2"/>
  </sheetData>
  <mergeCells count="3">
    <mergeCell ref="C1:D1"/>
    <mergeCell ref="C2:D2"/>
    <mergeCell ref="A79:D79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3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10" zoomScale="80" zoomScaleSheetLayoutView="80" workbookViewId="0">
      <selection activeCell="D53" sqref="D53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297</v>
      </c>
      <c r="B1" s="114"/>
      <c r="C1" s="523" t="s">
        <v>109</v>
      </c>
      <c r="D1" s="523"/>
      <c r="E1" s="148"/>
    </row>
    <row r="2" spans="1:12" x14ac:dyDescent="0.3">
      <c r="A2" s="76" t="s">
        <v>140</v>
      </c>
      <c r="B2" s="114"/>
      <c r="C2" s="521" t="str">
        <f>'ფორმა N1'!K2</f>
        <v>01/09/2020-31/10/2020</v>
      </c>
      <c r="D2" s="522"/>
      <c r="E2" s="148"/>
    </row>
    <row r="3" spans="1:12" x14ac:dyDescent="0.3">
      <c r="A3" s="76"/>
      <c r="B3" s="114"/>
      <c r="C3" s="260"/>
      <c r="D3" s="260"/>
      <c r="E3" s="148"/>
    </row>
    <row r="4" spans="1:12" s="2" customFormat="1" x14ac:dyDescent="0.3">
      <c r="A4" s="77" t="s">
        <v>269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პ/გ "სამართლიანობისთვის"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259"/>
      <c r="B7" s="259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339">
        <f>SUM(C10,C14,C54,C57,C58,C59,C76)</f>
        <v>26949.78</v>
      </c>
      <c r="D9" s="339">
        <f>SUM(D10,D14,D54,D57,D58,D59,D65,D72,D73)</f>
        <v>26949.78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SUM(C11:C13)</f>
        <v>1750</v>
      </c>
      <c r="D10" s="84">
        <f>SUM(D11:D13)</f>
        <v>1750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>
        <f>'ფორმა 5.2'!H25</f>
        <v>1750</v>
      </c>
      <c r="D11" s="35">
        <f>C11</f>
        <v>1750</v>
      </c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288" t="s">
        <v>465</v>
      </c>
      <c r="B13" s="289" t="s">
        <v>467</v>
      </c>
      <c r="C13" s="289"/>
      <c r="D13" s="289"/>
      <c r="E13" s="148"/>
    </row>
    <row r="14" spans="1:12" x14ac:dyDescent="0.3">
      <c r="A14" s="14">
        <v>1.2</v>
      </c>
      <c r="B14" s="14" t="s">
        <v>60</v>
      </c>
      <c r="C14" s="338">
        <f>SUM(C15,C18,C30:C33,C36,C37,C44,C45,C46,C47,C48,C52,C53)</f>
        <v>25199.78</v>
      </c>
      <c r="D14" s="338">
        <f>SUM(D15,D18,D30:D33,D36,D37,D44,D45,D46,D47,D48,D52,D53)</f>
        <v>25199.78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98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99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1112.5</v>
      </c>
      <c r="D18" s="83">
        <f>SUM(D19:D24,D29)</f>
        <v>1112.5</v>
      </c>
      <c r="E18" s="148"/>
    </row>
    <row r="19" spans="1:5" ht="30" x14ac:dyDescent="0.3">
      <c r="A19" s="17" t="s">
        <v>12</v>
      </c>
      <c r="B19" s="17" t="s">
        <v>245</v>
      </c>
      <c r="C19" s="429">
        <f>887.5+35+'[2]ფორმა N5'!$C$19+'[3]ფორმა N5'!$C$19+170</f>
        <v>1112.5</v>
      </c>
      <c r="D19" s="39">
        <f>C19</f>
        <v>1112.5</v>
      </c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276</v>
      </c>
      <c r="B21" s="17" t="s">
        <v>22</v>
      </c>
      <c r="C21" s="38"/>
      <c r="D21" s="41"/>
      <c r="E21" s="148"/>
    </row>
    <row r="22" spans="1:5" x14ac:dyDescent="0.3">
      <c r="A22" s="17" t="s">
        <v>277</v>
      </c>
      <c r="B22" s="17" t="s">
        <v>15</v>
      </c>
      <c r="C22" s="38"/>
      <c r="D22" s="41"/>
      <c r="E22" s="148"/>
    </row>
    <row r="23" spans="1:5" x14ac:dyDescent="0.3">
      <c r="A23" s="17" t="s">
        <v>278</v>
      </c>
      <c r="B23" s="17" t="s">
        <v>16</v>
      </c>
      <c r="C23" s="38"/>
      <c r="D23" s="41"/>
      <c r="E23" s="148"/>
    </row>
    <row r="24" spans="1:5" x14ac:dyDescent="0.3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280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281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282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283</v>
      </c>
      <c r="B28" s="18" t="s">
        <v>23</v>
      </c>
      <c r="C28" s="38"/>
      <c r="D28" s="42"/>
      <c r="E28" s="148"/>
    </row>
    <row r="29" spans="1:5" x14ac:dyDescent="0.3">
      <c r="A29" s="17" t="s">
        <v>284</v>
      </c>
      <c r="B29" s="17" t="s">
        <v>21</v>
      </c>
      <c r="C29" s="430"/>
      <c r="D29" s="431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338">
        <f>SUM(C34:C35)</f>
        <v>3935</v>
      </c>
      <c r="D33" s="338">
        <f>SUM(D34:D35)</f>
        <v>3935</v>
      </c>
      <c r="E33" s="148"/>
    </row>
    <row r="34" spans="1:5" x14ac:dyDescent="0.3">
      <c r="A34" s="17" t="s">
        <v>285</v>
      </c>
      <c r="B34" s="17" t="s">
        <v>56</v>
      </c>
      <c r="C34" s="426">
        <f>1910+'[2]ფორმა N5'!$C$34+'[3]ფორმა N5'!$C$34</f>
        <v>3935</v>
      </c>
      <c r="D34" s="427">
        <f>C34</f>
        <v>3935</v>
      </c>
      <c r="E34" s="148"/>
    </row>
    <row r="35" spans="1:5" x14ac:dyDescent="0.3">
      <c r="A35" s="17" t="s">
        <v>286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425">
        <f>8.1+30+0.9+'[2]ფორმა N5'!$C$36+'[3]ფორმა N5'!$C$36+0.9</f>
        <v>55.28</v>
      </c>
      <c r="D36" s="428">
        <f>C36</f>
        <v>55.28</v>
      </c>
      <c r="E36" s="148"/>
    </row>
    <row r="37" spans="1:5" x14ac:dyDescent="0.3">
      <c r="A37" s="16" t="s">
        <v>39</v>
      </c>
      <c r="B37" s="16" t="s">
        <v>338</v>
      </c>
      <c r="C37" s="83">
        <f>SUM(C38:C43)</f>
        <v>12172</v>
      </c>
      <c r="D37" s="83">
        <f>SUM(D38:D43)</f>
        <v>12172</v>
      </c>
      <c r="E37" s="148"/>
    </row>
    <row r="38" spans="1:5" x14ac:dyDescent="0.3">
      <c r="A38" s="17" t="s">
        <v>335</v>
      </c>
      <c r="B38" s="17" t="s">
        <v>339</v>
      </c>
      <c r="C38" s="34"/>
      <c r="D38" s="34"/>
      <c r="E38" s="148"/>
    </row>
    <row r="39" spans="1:5" x14ac:dyDescent="0.3">
      <c r="A39" s="17" t="s">
        <v>336</v>
      </c>
      <c r="B39" s="17" t="s">
        <v>340</v>
      </c>
      <c r="C39" s="34">
        <f>'ფორმა 5.5'!L35-2285</f>
        <v>9887</v>
      </c>
      <c r="D39" s="34">
        <f>C39</f>
        <v>9887</v>
      </c>
      <c r="E39" s="148"/>
    </row>
    <row r="40" spans="1:5" x14ac:dyDescent="0.3">
      <c r="A40" s="17" t="s">
        <v>337</v>
      </c>
      <c r="B40" s="17" t="s">
        <v>343</v>
      </c>
      <c r="C40" s="34"/>
      <c r="D40" s="35"/>
      <c r="E40" s="148"/>
    </row>
    <row r="41" spans="1:5" x14ac:dyDescent="0.3">
      <c r="A41" s="17" t="s">
        <v>342</v>
      </c>
      <c r="B41" s="17" t="s">
        <v>344</v>
      </c>
      <c r="C41" s="34">
        <v>2285</v>
      </c>
      <c r="D41" s="35">
        <f>C41</f>
        <v>2285</v>
      </c>
      <c r="E41" s="148"/>
    </row>
    <row r="42" spans="1:5" x14ac:dyDescent="0.3">
      <c r="A42" s="17" t="s">
        <v>345</v>
      </c>
      <c r="B42" s="17" t="s">
        <v>447</v>
      </c>
      <c r="C42" s="34"/>
      <c r="D42" s="35"/>
      <c r="E42" s="148"/>
    </row>
    <row r="43" spans="1:5" x14ac:dyDescent="0.3">
      <c r="A43" s="17" t="s">
        <v>448</v>
      </c>
      <c r="B43" s="17" t="s">
        <v>341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>
        <f>'[4]ფორმა N5'!$C$45+'[2]ფორმა N5'!$C$45+'[3]ფორმა N5'!$C$45</f>
        <v>150</v>
      </c>
      <c r="D45" s="35">
        <f>C45</f>
        <v>150</v>
      </c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291</v>
      </c>
      <c r="C48" s="338">
        <f>SUM(C49:C51)</f>
        <v>7775</v>
      </c>
      <c r="D48" s="338">
        <f>SUM(D49:D51)</f>
        <v>7775</v>
      </c>
      <c r="E48" s="148"/>
    </row>
    <row r="49" spans="1:5" x14ac:dyDescent="0.3">
      <c r="A49" s="97" t="s">
        <v>350</v>
      </c>
      <c r="B49" s="97" t="s">
        <v>353</v>
      </c>
      <c r="C49" s="426">
        <f>'ფორმა 9.1'!G27</f>
        <v>7775</v>
      </c>
      <c r="D49" s="427">
        <f>C49</f>
        <v>7775</v>
      </c>
      <c r="E49" s="148"/>
    </row>
    <row r="50" spans="1:5" x14ac:dyDescent="0.3">
      <c r="A50" s="97" t="s">
        <v>351</v>
      </c>
      <c r="B50" s="97" t="s">
        <v>352</v>
      </c>
      <c r="C50" s="34"/>
      <c r="D50" s="35"/>
      <c r="E50" s="148"/>
    </row>
    <row r="51" spans="1:5" x14ac:dyDescent="0.3">
      <c r="A51" s="97" t="s">
        <v>354</v>
      </c>
      <c r="B51" s="97" t="s">
        <v>355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383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385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292</v>
      </c>
      <c r="B60" s="47" t="s">
        <v>52</v>
      </c>
      <c r="C60" s="38"/>
      <c r="D60" s="41"/>
      <c r="E60" s="148"/>
    </row>
    <row r="61" spans="1:5" ht="30" x14ac:dyDescent="0.3">
      <c r="A61" s="16" t="s">
        <v>293</v>
      </c>
      <c r="B61" s="47" t="s">
        <v>54</v>
      </c>
      <c r="C61" s="38"/>
      <c r="D61" s="41"/>
      <c r="E61" s="148"/>
    </row>
    <row r="62" spans="1:5" x14ac:dyDescent="0.3">
      <c r="A62" s="16" t="s">
        <v>294</v>
      </c>
      <c r="B62" s="47" t="s">
        <v>53</v>
      </c>
      <c r="C62" s="41"/>
      <c r="D62" s="41"/>
      <c r="E62" s="148"/>
    </row>
    <row r="63" spans="1:5" x14ac:dyDescent="0.3">
      <c r="A63" s="16" t="s">
        <v>295</v>
      </c>
      <c r="B63" s="47" t="s">
        <v>27</v>
      </c>
      <c r="C63" s="38"/>
      <c r="D63" s="41"/>
      <c r="E63" s="148"/>
    </row>
    <row r="64" spans="1:5" x14ac:dyDescent="0.3">
      <c r="A64" s="16" t="s">
        <v>321</v>
      </c>
      <c r="B64" s="200" t="s">
        <v>322</v>
      </c>
      <c r="C64" s="38"/>
      <c r="D64" s="201"/>
      <c r="E64" s="148"/>
    </row>
    <row r="65" spans="1:5" x14ac:dyDescent="0.3">
      <c r="A65" s="13">
        <v>2</v>
      </c>
      <c r="B65" s="48" t="s">
        <v>106</v>
      </c>
      <c r="C65" s="250"/>
      <c r="D65" s="118">
        <f>SUM(D66:D71)</f>
        <v>0</v>
      </c>
      <c r="E65" s="148"/>
    </row>
    <row r="66" spans="1:5" x14ac:dyDescent="0.3">
      <c r="A66" s="15">
        <v>2.1</v>
      </c>
      <c r="B66" s="49" t="s">
        <v>100</v>
      </c>
      <c r="C66" s="250"/>
      <c r="D66" s="43"/>
      <c r="E66" s="148"/>
    </row>
    <row r="67" spans="1:5" x14ac:dyDescent="0.3">
      <c r="A67" s="15">
        <v>2.2000000000000002</v>
      </c>
      <c r="B67" s="49" t="s">
        <v>104</v>
      </c>
      <c r="C67" s="252"/>
      <c r="D67" s="44"/>
      <c r="E67" s="148"/>
    </row>
    <row r="68" spans="1:5" x14ac:dyDescent="0.3">
      <c r="A68" s="15">
        <v>2.2999999999999998</v>
      </c>
      <c r="B68" s="49" t="s">
        <v>103</v>
      </c>
      <c r="C68" s="252"/>
      <c r="D68" s="44"/>
      <c r="E68" s="148"/>
    </row>
    <row r="69" spans="1:5" x14ac:dyDescent="0.3">
      <c r="A69" s="15">
        <v>2.4</v>
      </c>
      <c r="B69" s="49" t="s">
        <v>105</v>
      </c>
      <c r="C69" s="252"/>
      <c r="D69" s="44"/>
      <c r="E69" s="148"/>
    </row>
    <row r="70" spans="1:5" x14ac:dyDescent="0.3">
      <c r="A70" s="15">
        <v>2.5</v>
      </c>
      <c r="B70" s="49" t="s">
        <v>101</v>
      </c>
      <c r="C70" s="252"/>
      <c r="D70" s="44"/>
      <c r="E70" s="148"/>
    </row>
    <row r="71" spans="1:5" x14ac:dyDescent="0.3">
      <c r="A71" s="15">
        <v>2.6</v>
      </c>
      <c r="B71" s="49" t="s">
        <v>102</v>
      </c>
      <c r="C71" s="252"/>
      <c r="D71" s="44"/>
      <c r="E71" s="148"/>
    </row>
    <row r="72" spans="1:5" s="2" customFormat="1" x14ac:dyDescent="0.3">
      <c r="A72" s="13">
        <v>3</v>
      </c>
      <c r="B72" s="248" t="s">
        <v>404</v>
      </c>
      <c r="C72" s="251"/>
      <c r="D72" s="249"/>
      <c r="E72" s="105"/>
    </row>
    <row r="73" spans="1:5" s="2" customFormat="1" x14ac:dyDescent="0.3">
      <c r="A73" s="13">
        <v>4</v>
      </c>
      <c r="B73" s="13" t="s">
        <v>247</v>
      </c>
      <c r="C73" s="251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248</v>
      </c>
      <c r="C74" s="8"/>
      <c r="D74" s="8"/>
      <c r="E74" s="105"/>
    </row>
    <row r="75" spans="1:5" s="2" customFormat="1" x14ac:dyDescent="0.3">
      <c r="A75" s="15">
        <v>4.2</v>
      </c>
      <c r="B75" s="15" t="s">
        <v>249</v>
      </c>
      <c r="C75" s="8"/>
      <c r="D75" s="8"/>
      <c r="E75" s="105"/>
    </row>
    <row r="76" spans="1:5" s="2" customFormat="1" x14ac:dyDescent="0.3">
      <c r="A76" s="13">
        <v>5</v>
      </c>
      <c r="B76" s="246" t="s">
        <v>274</v>
      </c>
      <c r="C76" s="8"/>
      <c r="D76" s="85"/>
      <c r="E76" s="105"/>
    </row>
    <row r="77" spans="1:5" s="2" customFormat="1" x14ac:dyDescent="0.3">
      <c r="A77" s="269"/>
      <c r="B77" s="269"/>
      <c r="C77" s="12"/>
      <c r="D77" s="12"/>
      <c r="E77" s="105"/>
    </row>
    <row r="78" spans="1:5" s="2" customFormat="1" x14ac:dyDescent="0.3">
      <c r="A78" s="526" t="s">
        <v>449</v>
      </c>
      <c r="B78" s="526"/>
      <c r="C78" s="526"/>
      <c r="D78" s="526"/>
      <c r="E78" s="105"/>
    </row>
    <row r="79" spans="1:5" s="2" customFormat="1" x14ac:dyDescent="0.3">
      <c r="A79" s="269"/>
      <c r="B79" s="269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107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450</v>
      </c>
      <c r="D84" s="12"/>
      <c r="E84"/>
      <c r="F84"/>
      <c r="G84"/>
      <c r="H84"/>
      <c r="I84"/>
    </row>
    <row r="85" spans="1:9" s="2" customFormat="1" x14ac:dyDescent="0.3">
      <c r="A85"/>
      <c r="B85" s="527" t="s">
        <v>451</v>
      </c>
      <c r="C85" s="527"/>
      <c r="D85" s="527"/>
      <c r="E85"/>
      <c r="F85"/>
      <c r="G85"/>
      <c r="H85"/>
      <c r="I85"/>
    </row>
    <row r="86" spans="1:9" customFormat="1" ht="12.75" x14ac:dyDescent="0.2">
      <c r="B86" s="66" t="s">
        <v>452</v>
      </c>
    </row>
    <row r="87" spans="1:9" s="2" customFormat="1" x14ac:dyDescent="0.3">
      <c r="A87" s="11"/>
      <c r="B87" s="527" t="s">
        <v>453</v>
      </c>
      <c r="C87" s="527"/>
      <c r="D87" s="527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B28" sqref="B28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319</v>
      </c>
      <c r="B1" s="77"/>
      <c r="C1" s="523" t="s">
        <v>109</v>
      </c>
      <c r="D1" s="523"/>
      <c r="E1" s="91"/>
    </row>
    <row r="2" spans="1:5" s="6" customFormat="1" x14ac:dyDescent="0.3">
      <c r="A2" s="74" t="s">
        <v>313</v>
      </c>
      <c r="B2" s="77"/>
      <c r="C2" s="521" t="str">
        <f>'ფორმა N1'!K2</f>
        <v>01/09/2020-31/10/2020</v>
      </c>
      <c r="D2" s="521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333" t="str">
        <f>'ფორმა N1'!A5</f>
        <v>პ/გ "სამართლიანობისთვის"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314</v>
      </c>
      <c r="B10" s="98"/>
      <c r="C10" s="4"/>
      <c r="D10" s="4"/>
      <c r="E10" s="93"/>
    </row>
    <row r="11" spans="1:5" s="10" customFormat="1" x14ac:dyDescent="0.2">
      <c r="A11" s="98" t="s">
        <v>315</v>
      </c>
      <c r="B11" s="98"/>
      <c r="C11" s="4"/>
      <c r="D11" s="4"/>
      <c r="E11" s="94"/>
    </row>
    <row r="12" spans="1:5" s="10" customFormat="1" x14ac:dyDescent="0.2">
      <c r="A12" s="87" t="s">
        <v>273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5" s="10" customFormat="1" ht="17.25" customHeight="1" x14ac:dyDescent="0.2">
      <c r="A17" s="98" t="s">
        <v>316</v>
      </c>
      <c r="B17" s="87"/>
      <c r="C17" s="4"/>
      <c r="D17" s="4"/>
      <c r="E17" s="94"/>
    </row>
    <row r="18" spans="1:5" s="10" customFormat="1" ht="18" customHeight="1" x14ac:dyDescent="0.2">
      <c r="A18" s="98" t="s">
        <v>317</v>
      </c>
      <c r="B18" s="87"/>
      <c r="C18" s="4"/>
      <c r="D18" s="4"/>
      <c r="E18" s="94"/>
    </row>
    <row r="19" spans="1:5" s="10" customFormat="1" x14ac:dyDescent="0.2">
      <c r="A19" s="87" t="s">
        <v>273</v>
      </c>
      <c r="B19" s="87"/>
      <c r="C19" s="4"/>
      <c r="D19" s="4"/>
      <c r="E19" s="94"/>
    </row>
    <row r="20" spans="1:5" s="10" customFormat="1" x14ac:dyDescent="0.2">
      <c r="A20" s="87" t="s">
        <v>273</v>
      </c>
      <c r="B20" s="87"/>
      <c r="C20" s="4"/>
      <c r="D20" s="4"/>
      <c r="E20" s="94"/>
    </row>
    <row r="21" spans="1:5" s="10" customFormat="1" x14ac:dyDescent="0.2">
      <c r="A21" s="87" t="s">
        <v>273</v>
      </c>
      <c r="B21" s="87"/>
      <c r="C21" s="4"/>
      <c r="D21" s="4"/>
      <c r="E21" s="94"/>
    </row>
    <row r="22" spans="1:5" s="10" customFormat="1" x14ac:dyDescent="0.2">
      <c r="A22" s="87" t="s">
        <v>273</v>
      </c>
      <c r="B22" s="87"/>
      <c r="C22" s="4"/>
      <c r="D22" s="4"/>
      <c r="E22" s="94"/>
    </row>
    <row r="23" spans="1:5" s="10" customFormat="1" x14ac:dyDescent="0.2">
      <c r="A23" s="87" t="s">
        <v>273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320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392</v>
      </c>
      <c r="E27" s="5"/>
    </row>
    <row r="28" spans="1:5" x14ac:dyDescent="0.3">
      <c r="A28" s="2" t="s">
        <v>387</v>
      </c>
    </row>
    <row r="29" spans="1:5" x14ac:dyDescent="0.3">
      <c r="A29" s="199" t="s">
        <v>388</v>
      </c>
    </row>
    <row r="30" spans="1:5" x14ac:dyDescent="0.3">
      <c r="A30" s="199"/>
    </row>
    <row r="31" spans="1:5" x14ac:dyDescent="0.3">
      <c r="A31" s="199" t="s">
        <v>333</v>
      </c>
    </row>
    <row r="32" spans="1:5" s="23" customFormat="1" ht="12.75" x14ac:dyDescent="0.2"/>
    <row r="33" spans="1:9" x14ac:dyDescent="0.3">
      <c r="A33" s="69" t="s">
        <v>107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266</v>
      </c>
      <c r="D36" s="12"/>
      <c r="E36"/>
      <c r="F36"/>
      <c r="G36"/>
      <c r="H36"/>
      <c r="I36"/>
    </row>
    <row r="37" spans="1:9" x14ac:dyDescent="0.3">
      <c r="B37" s="2" t="s">
        <v>265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139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E16" sqref="E16"/>
    </sheetView>
  </sheetViews>
  <sheetFormatPr defaultRowHeight="12.75" x14ac:dyDescent="0.2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 x14ac:dyDescent="0.3">
      <c r="A1" s="74" t="s">
        <v>424</v>
      </c>
      <c r="B1" s="74"/>
      <c r="C1" s="77"/>
      <c r="D1" s="77"/>
      <c r="E1" s="77"/>
      <c r="F1" s="77"/>
      <c r="G1" s="257"/>
      <c r="H1" s="257"/>
      <c r="I1" s="523" t="s">
        <v>109</v>
      </c>
      <c r="J1" s="523"/>
    </row>
    <row r="2" spans="1:10" ht="15" x14ac:dyDescent="0.3">
      <c r="A2" s="76" t="s">
        <v>140</v>
      </c>
      <c r="B2" s="74"/>
      <c r="C2" s="77"/>
      <c r="D2" s="77"/>
      <c r="E2" s="77"/>
      <c r="F2" s="77"/>
      <c r="G2" s="257"/>
      <c r="H2" s="257"/>
      <c r="I2" s="521" t="str">
        <f>'ფორმა N1'!K2</f>
        <v>01/09/2020-31/10/2020</v>
      </c>
      <c r="J2" s="521"/>
    </row>
    <row r="3" spans="1:10" ht="15" x14ac:dyDescent="0.3">
      <c r="A3" s="76"/>
      <c r="B3" s="76"/>
      <c r="C3" s="74"/>
      <c r="D3" s="74"/>
      <c r="E3" s="74"/>
      <c r="F3" s="74"/>
      <c r="G3" s="257"/>
      <c r="H3" s="257"/>
      <c r="I3" s="257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333" t="str">
        <f>'ფორმა N1'!A5</f>
        <v>პ/გ "სამართლიანობისთვის"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 x14ac:dyDescent="0.2">
      <c r="A8" s="90" t="s">
        <v>64</v>
      </c>
      <c r="B8" s="90" t="s">
        <v>324</v>
      </c>
      <c r="C8" s="90" t="s">
        <v>325</v>
      </c>
      <c r="D8" s="90" t="s">
        <v>227</v>
      </c>
      <c r="E8" s="90" t="s">
        <v>329</v>
      </c>
      <c r="F8" s="90" t="s">
        <v>332</v>
      </c>
      <c r="G8" s="79" t="s">
        <v>10</v>
      </c>
      <c r="H8" s="79" t="s">
        <v>9</v>
      </c>
      <c r="I8" s="79" t="s">
        <v>369</v>
      </c>
      <c r="J8" s="212" t="s">
        <v>331</v>
      </c>
    </row>
    <row r="9" spans="1:10" ht="15" x14ac:dyDescent="0.2">
      <c r="A9" s="98">
        <v>1</v>
      </c>
      <c r="B9" s="98" t="s">
        <v>591</v>
      </c>
      <c r="C9" s="98" t="s">
        <v>592</v>
      </c>
      <c r="D9" s="98">
        <v>36001002966</v>
      </c>
      <c r="E9" s="98" t="s">
        <v>593</v>
      </c>
      <c r="F9" s="98" t="s">
        <v>331</v>
      </c>
      <c r="G9" s="4">
        <v>875</v>
      </c>
      <c r="H9" s="4">
        <v>875</v>
      </c>
      <c r="I9" s="4">
        <v>175</v>
      </c>
      <c r="J9" s="212" t="s">
        <v>0</v>
      </c>
    </row>
    <row r="10" spans="1:10" ht="15" x14ac:dyDescent="0.2">
      <c r="A10" s="98">
        <v>2</v>
      </c>
      <c r="B10" s="98" t="s">
        <v>591</v>
      </c>
      <c r="C10" s="98" t="s">
        <v>592</v>
      </c>
      <c r="D10" s="98">
        <v>36001002966</v>
      </c>
      <c r="E10" s="98" t="s">
        <v>593</v>
      </c>
      <c r="F10" s="98" t="s">
        <v>331</v>
      </c>
      <c r="G10" s="4">
        <v>875</v>
      </c>
      <c r="H10" s="4">
        <v>875</v>
      </c>
      <c r="I10" s="4">
        <v>175</v>
      </c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409</v>
      </c>
      <c r="G25" s="86">
        <f>SUM(G9:G24)</f>
        <v>1750</v>
      </c>
      <c r="H25" s="86">
        <f>SUM(H9:H24)</f>
        <v>1750</v>
      </c>
      <c r="I25" s="86">
        <f>SUM(I9:I24)</f>
        <v>350</v>
      </c>
    </row>
    <row r="26" spans="1:9" ht="15" x14ac:dyDescent="0.3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 x14ac:dyDescent="0.3">
      <c r="A27" s="211" t="s">
        <v>425</v>
      </c>
      <c r="B27" s="211"/>
      <c r="C27" s="210"/>
      <c r="D27" s="210"/>
      <c r="E27" s="210"/>
      <c r="F27" s="210"/>
      <c r="G27" s="210"/>
      <c r="H27" s="182"/>
      <c r="I27" s="182"/>
    </row>
    <row r="28" spans="1:9" ht="15" x14ac:dyDescent="0.3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 x14ac:dyDescent="0.3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 x14ac:dyDescent="0.3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 x14ac:dyDescent="0.2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 x14ac:dyDescent="0.3">
      <c r="A32" s="188" t="s">
        <v>107</v>
      </c>
      <c r="B32" s="188"/>
      <c r="C32" s="182"/>
      <c r="D32" s="182"/>
      <c r="E32" s="182"/>
      <c r="F32" s="182"/>
      <c r="G32" s="182"/>
      <c r="H32" s="182"/>
      <c r="I32" s="182"/>
    </row>
    <row r="33" spans="1:9" ht="15" x14ac:dyDescent="0.3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 x14ac:dyDescent="0.3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 x14ac:dyDescent="0.3">
      <c r="A35" s="188"/>
      <c r="B35" s="188"/>
      <c r="C35" s="188" t="s">
        <v>368</v>
      </c>
      <c r="D35" s="188"/>
      <c r="E35" s="188"/>
      <c r="F35" s="188"/>
      <c r="G35" s="188"/>
      <c r="H35" s="182"/>
      <c r="I35" s="182"/>
    </row>
    <row r="36" spans="1:9" ht="15" x14ac:dyDescent="0.3">
      <c r="A36" s="182"/>
      <c r="B36" s="182"/>
      <c r="C36" s="182" t="s">
        <v>367</v>
      </c>
      <c r="D36" s="182"/>
      <c r="E36" s="182"/>
      <c r="F36" s="182"/>
      <c r="G36" s="182"/>
      <c r="H36" s="182"/>
      <c r="I36" s="182"/>
    </row>
    <row r="37" spans="1:9" x14ac:dyDescent="0.2">
      <c r="A37" s="190"/>
      <c r="B37" s="190"/>
      <c r="C37" s="190" t="s">
        <v>139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426</v>
      </c>
      <c r="B1" s="77"/>
      <c r="C1" s="77"/>
      <c r="D1" s="77"/>
      <c r="E1" s="77"/>
      <c r="F1" s="77"/>
      <c r="G1" s="523" t="s">
        <v>109</v>
      </c>
      <c r="H1" s="523"/>
      <c r="I1" s="274"/>
    </row>
    <row r="2" spans="1:9" ht="15" x14ac:dyDescent="0.3">
      <c r="A2" s="76" t="s">
        <v>140</v>
      </c>
      <c r="B2" s="77"/>
      <c r="C2" s="77"/>
      <c r="D2" s="77"/>
      <c r="E2" s="77"/>
      <c r="F2" s="77"/>
      <c r="G2" s="521" t="str">
        <f>'ფორმა N1'!K2</f>
        <v>01/09/2020-31/10/2020</v>
      </c>
      <c r="H2" s="521"/>
      <c r="I2" s="76"/>
    </row>
    <row r="3" spans="1:9" ht="15" x14ac:dyDescent="0.3">
      <c r="A3" s="76"/>
      <c r="B3" s="76"/>
      <c r="C3" s="76"/>
      <c r="D3" s="76"/>
      <c r="E3" s="76"/>
      <c r="F3" s="76"/>
      <c r="G3" s="257"/>
      <c r="H3" s="257"/>
      <c r="I3" s="274"/>
    </row>
    <row r="4" spans="1:9" ht="15" x14ac:dyDescent="0.3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333" t="str">
        <f>'ფორმა N1'!A5</f>
        <v>პ/გ "სამართლიანობისთვის"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56"/>
      <c r="B7" s="256"/>
      <c r="C7" s="256"/>
      <c r="D7" s="256"/>
      <c r="E7" s="256"/>
      <c r="F7" s="256"/>
      <c r="G7" s="78"/>
      <c r="H7" s="78"/>
      <c r="I7" s="274"/>
    </row>
    <row r="8" spans="1:9" ht="45" x14ac:dyDescent="0.2">
      <c r="A8" s="270" t="s">
        <v>64</v>
      </c>
      <c r="B8" s="79" t="s">
        <v>324</v>
      </c>
      <c r="C8" s="90" t="s">
        <v>325</v>
      </c>
      <c r="D8" s="90" t="s">
        <v>227</v>
      </c>
      <c r="E8" s="90" t="s">
        <v>328</v>
      </c>
      <c r="F8" s="90" t="s">
        <v>327</v>
      </c>
      <c r="G8" s="90" t="s">
        <v>364</v>
      </c>
      <c r="H8" s="79" t="s">
        <v>10</v>
      </c>
      <c r="I8" s="79" t="s">
        <v>9</v>
      </c>
    </row>
    <row r="9" spans="1:9" ht="15" x14ac:dyDescent="0.2">
      <c r="A9" s="271"/>
      <c r="B9" s="272"/>
      <c r="C9" s="98"/>
      <c r="D9" s="98"/>
      <c r="E9" s="98"/>
      <c r="F9" s="98"/>
      <c r="G9" s="98"/>
      <c r="H9" s="4"/>
      <c r="I9" s="4"/>
    </row>
    <row r="10" spans="1:9" ht="15" x14ac:dyDescent="0.2">
      <c r="A10" s="271"/>
      <c r="B10" s="272"/>
      <c r="C10" s="98"/>
      <c r="D10" s="98"/>
      <c r="E10" s="98"/>
      <c r="F10" s="98"/>
      <c r="G10" s="98"/>
      <c r="H10" s="4"/>
      <c r="I10" s="4"/>
    </row>
    <row r="11" spans="1:9" ht="15" x14ac:dyDescent="0.2">
      <c r="A11" s="271"/>
      <c r="B11" s="272"/>
      <c r="C11" s="87"/>
      <c r="D11" s="87"/>
      <c r="E11" s="87"/>
      <c r="F11" s="87"/>
      <c r="G11" s="87"/>
      <c r="H11" s="4"/>
      <c r="I11" s="4"/>
    </row>
    <row r="12" spans="1:9" ht="15" x14ac:dyDescent="0.2">
      <c r="A12" s="271"/>
      <c r="B12" s="272"/>
      <c r="C12" s="87"/>
      <c r="D12" s="87"/>
      <c r="E12" s="87"/>
      <c r="F12" s="87"/>
      <c r="G12" s="87"/>
      <c r="H12" s="4"/>
      <c r="I12" s="4"/>
    </row>
    <row r="13" spans="1:9" ht="15" x14ac:dyDescent="0.2">
      <c r="A13" s="271"/>
      <c r="B13" s="272"/>
      <c r="C13" s="87"/>
      <c r="D13" s="87"/>
      <c r="E13" s="87"/>
      <c r="F13" s="87"/>
      <c r="G13" s="87"/>
      <c r="H13" s="4"/>
      <c r="I13" s="4"/>
    </row>
    <row r="14" spans="1:9" ht="15" x14ac:dyDescent="0.2">
      <c r="A14" s="271"/>
      <c r="B14" s="272"/>
      <c r="C14" s="87"/>
      <c r="D14" s="87"/>
      <c r="E14" s="87"/>
      <c r="F14" s="87"/>
      <c r="G14" s="87"/>
      <c r="H14" s="4"/>
      <c r="I14" s="4"/>
    </row>
    <row r="15" spans="1:9" ht="15" x14ac:dyDescent="0.2">
      <c r="A15" s="271"/>
      <c r="B15" s="272"/>
      <c r="C15" s="87"/>
      <c r="D15" s="87"/>
      <c r="E15" s="87"/>
      <c r="F15" s="87"/>
      <c r="G15" s="87"/>
      <c r="H15" s="4"/>
      <c r="I15" s="4"/>
    </row>
    <row r="16" spans="1:9" ht="15" x14ac:dyDescent="0.2">
      <c r="A16" s="271"/>
      <c r="B16" s="272"/>
      <c r="C16" s="87"/>
      <c r="D16" s="87"/>
      <c r="E16" s="87"/>
      <c r="F16" s="87"/>
      <c r="G16" s="87"/>
      <c r="H16" s="4"/>
      <c r="I16" s="4"/>
    </row>
    <row r="17" spans="1:9" ht="15" x14ac:dyDescent="0.2">
      <c r="A17" s="271"/>
      <c r="B17" s="272"/>
      <c r="C17" s="87"/>
      <c r="D17" s="87"/>
      <c r="E17" s="87"/>
      <c r="F17" s="87"/>
      <c r="G17" s="87"/>
      <c r="H17" s="4"/>
      <c r="I17" s="4"/>
    </row>
    <row r="18" spans="1:9" ht="15" x14ac:dyDescent="0.2">
      <c r="A18" s="271"/>
      <c r="B18" s="272"/>
      <c r="C18" s="87"/>
      <c r="D18" s="87"/>
      <c r="E18" s="87"/>
      <c r="F18" s="87"/>
      <c r="G18" s="87"/>
      <c r="H18" s="4"/>
      <c r="I18" s="4"/>
    </row>
    <row r="19" spans="1:9" ht="15" x14ac:dyDescent="0.2">
      <c r="A19" s="271"/>
      <c r="B19" s="272"/>
      <c r="C19" s="87"/>
      <c r="D19" s="87"/>
      <c r="E19" s="87"/>
      <c r="F19" s="87"/>
      <c r="G19" s="87"/>
      <c r="H19" s="4"/>
      <c r="I19" s="4"/>
    </row>
    <row r="20" spans="1:9" ht="15" x14ac:dyDescent="0.2">
      <c r="A20" s="271"/>
      <c r="B20" s="272"/>
      <c r="C20" s="87"/>
      <c r="D20" s="87"/>
      <c r="E20" s="87"/>
      <c r="F20" s="87"/>
      <c r="G20" s="87"/>
      <c r="H20" s="4"/>
      <c r="I20" s="4"/>
    </row>
    <row r="21" spans="1:9" ht="15" x14ac:dyDescent="0.2">
      <c r="A21" s="271"/>
      <c r="B21" s="272"/>
      <c r="C21" s="87"/>
      <c r="D21" s="87"/>
      <c r="E21" s="87"/>
      <c r="F21" s="87"/>
      <c r="G21" s="87"/>
      <c r="H21" s="4"/>
      <c r="I21" s="4"/>
    </row>
    <row r="22" spans="1:9" ht="15" x14ac:dyDescent="0.2">
      <c r="A22" s="271"/>
      <c r="B22" s="272"/>
      <c r="C22" s="87"/>
      <c r="D22" s="87"/>
      <c r="E22" s="87"/>
      <c r="F22" s="87"/>
      <c r="G22" s="87"/>
      <c r="H22" s="4"/>
      <c r="I22" s="4"/>
    </row>
    <row r="23" spans="1:9" ht="15" x14ac:dyDescent="0.2">
      <c r="A23" s="271"/>
      <c r="B23" s="272"/>
      <c r="C23" s="87"/>
      <c r="D23" s="87"/>
      <c r="E23" s="87"/>
      <c r="F23" s="87"/>
      <c r="G23" s="87"/>
      <c r="H23" s="4"/>
      <c r="I23" s="4"/>
    </row>
    <row r="24" spans="1:9" ht="15" x14ac:dyDescent="0.2">
      <c r="A24" s="271"/>
      <c r="B24" s="272"/>
      <c r="C24" s="87"/>
      <c r="D24" s="87"/>
      <c r="E24" s="87"/>
      <c r="F24" s="87"/>
      <c r="G24" s="87"/>
      <c r="H24" s="4"/>
      <c r="I24" s="4"/>
    </row>
    <row r="25" spans="1:9" ht="15" x14ac:dyDescent="0.2">
      <c r="A25" s="271"/>
      <c r="B25" s="272"/>
      <c r="C25" s="87"/>
      <c r="D25" s="87"/>
      <c r="E25" s="87"/>
      <c r="F25" s="87"/>
      <c r="G25" s="87"/>
      <c r="H25" s="4"/>
      <c r="I25" s="4"/>
    </row>
    <row r="26" spans="1:9" ht="15" x14ac:dyDescent="0.2">
      <c r="A26" s="271"/>
      <c r="B26" s="272"/>
      <c r="C26" s="87"/>
      <c r="D26" s="87"/>
      <c r="E26" s="87"/>
      <c r="F26" s="87"/>
      <c r="G26" s="87"/>
      <c r="H26" s="4"/>
      <c r="I26" s="4"/>
    </row>
    <row r="27" spans="1:9" ht="15" x14ac:dyDescent="0.2">
      <c r="A27" s="271"/>
      <c r="B27" s="272"/>
      <c r="C27" s="87"/>
      <c r="D27" s="87"/>
      <c r="E27" s="87"/>
      <c r="F27" s="87"/>
      <c r="G27" s="87"/>
      <c r="H27" s="4"/>
      <c r="I27" s="4"/>
    </row>
    <row r="28" spans="1:9" ht="15" x14ac:dyDescent="0.2">
      <c r="A28" s="271"/>
      <c r="B28" s="272"/>
      <c r="C28" s="87"/>
      <c r="D28" s="87"/>
      <c r="E28" s="87"/>
      <c r="F28" s="87"/>
      <c r="G28" s="87"/>
      <c r="H28" s="4"/>
      <c r="I28" s="4"/>
    </row>
    <row r="29" spans="1:9" ht="15" x14ac:dyDescent="0.2">
      <c r="A29" s="271"/>
      <c r="B29" s="272"/>
      <c r="C29" s="87"/>
      <c r="D29" s="87"/>
      <c r="E29" s="87"/>
      <c r="F29" s="87"/>
      <c r="G29" s="87"/>
      <c r="H29" s="4"/>
      <c r="I29" s="4"/>
    </row>
    <row r="30" spans="1:9" ht="15" x14ac:dyDescent="0.2">
      <c r="A30" s="271"/>
      <c r="B30" s="272"/>
      <c r="C30" s="87"/>
      <c r="D30" s="87"/>
      <c r="E30" s="87"/>
      <c r="F30" s="87"/>
      <c r="G30" s="87"/>
      <c r="H30" s="4"/>
      <c r="I30" s="4"/>
    </row>
    <row r="31" spans="1:9" ht="15" x14ac:dyDescent="0.2">
      <c r="A31" s="271"/>
      <c r="B31" s="272"/>
      <c r="C31" s="87"/>
      <c r="D31" s="87"/>
      <c r="E31" s="87"/>
      <c r="F31" s="87"/>
      <c r="G31" s="87"/>
      <c r="H31" s="4"/>
      <c r="I31" s="4"/>
    </row>
    <row r="32" spans="1:9" ht="15" x14ac:dyDescent="0.2">
      <c r="A32" s="271"/>
      <c r="B32" s="272"/>
      <c r="C32" s="87"/>
      <c r="D32" s="87"/>
      <c r="E32" s="87"/>
      <c r="F32" s="87"/>
      <c r="G32" s="87"/>
      <c r="H32" s="4"/>
      <c r="I32" s="4"/>
    </row>
    <row r="33" spans="1:9" ht="15" x14ac:dyDescent="0.2">
      <c r="A33" s="271"/>
      <c r="B33" s="272"/>
      <c r="C33" s="87"/>
      <c r="D33" s="87"/>
      <c r="E33" s="87"/>
      <c r="F33" s="87"/>
      <c r="G33" s="87"/>
      <c r="H33" s="4"/>
      <c r="I33" s="4"/>
    </row>
    <row r="34" spans="1:9" ht="15" x14ac:dyDescent="0.3">
      <c r="A34" s="271"/>
      <c r="B34" s="273"/>
      <c r="C34" s="99"/>
      <c r="D34" s="99"/>
      <c r="E34" s="99"/>
      <c r="F34" s="99"/>
      <c r="G34" s="99" t="s">
        <v>323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9" t="s">
        <v>427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9"/>
      <c r="B37" s="45"/>
      <c r="C37" s="45"/>
      <c r="D37" s="45"/>
      <c r="E37" s="45"/>
      <c r="F37" s="45"/>
      <c r="G37" s="2"/>
      <c r="H37" s="2"/>
    </row>
    <row r="38" spans="1:9" ht="15" x14ac:dyDescent="0.3">
      <c r="A38" s="199"/>
      <c r="B38" s="2"/>
      <c r="C38" s="2"/>
      <c r="D38" s="2"/>
      <c r="E38" s="2"/>
      <c r="F38" s="2"/>
      <c r="G38" s="2"/>
      <c r="H38" s="2"/>
    </row>
    <row r="39" spans="1:9" ht="15" x14ac:dyDescent="0.3">
      <c r="A39" s="199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265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 x14ac:dyDescent="0.3">
      <c r="A1" s="74" t="s">
        <v>428</v>
      </c>
      <c r="B1" s="74"/>
      <c r="C1" s="77"/>
      <c r="D1" s="77"/>
      <c r="E1" s="77"/>
      <c r="F1" s="77"/>
      <c r="G1" s="523" t="s">
        <v>109</v>
      </c>
      <c r="H1" s="523"/>
    </row>
    <row r="2" spans="1:10" ht="15" x14ac:dyDescent="0.3">
      <c r="A2" s="76" t="s">
        <v>140</v>
      </c>
      <c r="B2" s="74"/>
      <c r="C2" s="77"/>
      <c r="D2" s="77"/>
      <c r="E2" s="77"/>
      <c r="F2" s="77"/>
      <c r="G2" s="521" t="str">
        <f>'ფორმა N1'!K2</f>
        <v>01/09/2020-31/10/2020</v>
      </c>
      <c r="H2" s="521"/>
    </row>
    <row r="3" spans="1:10" ht="15" x14ac:dyDescent="0.3">
      <c r="A3" s="76"/>
      <c r="B3" s="76"/>
      <c r="C3" s="76"/>
      <c r="D3" s="76"/>
      <c r="E3" s="76"/>
      <c r="F3" s="76"/>
      <c r="G3" s="257"/>
      <c r="H3" s="257"/>
    </row>
    <row r="4" spans="1:10" ht="15" x14ac:dyDescent="0.3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333" t="str">
        <f>'ფორმა N1'!A5</f>
        <v>პ/გ "სამართლიანობისთვის"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6"/>
      <c r="B7" s="256"/>
      <c r="C7" s="256"/>
      <c r="D7" s="256"/>
      <c r="E7" s="256"/>
      <c r="F7" s="256"/>
      <c r="G7" s="78"/>
      <c r="H7" s="78"/>
    </row>
    <row r="8" spans="1:10" ht="30" x14ac:dyDescent="0.2">
      <c r="A8" s="90" t="s">
        <v>64</v>
      </c>
      <c r="B8" s="90" t="s">
        <v>324</v>
      </c>
      <c r="C8" s="90" t="s">
        <v>325</v>
      </c>
      <c r="D8" s="90" t="s">
        <v>227</v>
      </c>
      <c r="E8" s="90" t="s">
        <v>332</v>
      </c>
      <c r="F8" s="90" t="s">
        <v>326</v>
      </c>
      <c r="G8" s="79" t="s">
        <v>10</v>
      </c>
      <c r="H8" s="79" t="s">
        <v>9</v>
      </c>
      <c r="J8" s="212" t="s">
        <v>331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330</v>
      </c>
      <c r="G34" s="86">
        <f>SUM(G9:G33)</f>
        <v>0</v>
      </c>
      <c r="H34" s="86">
        <f>SUM(H9:H33)</f>
        <v>0</v>
      </c>
    </row>
    <row r="35" spans="1:9" ht="15" x14ac:dyDescent="0.3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 x14ac:dyDescent="0.3">
      <c r="A36" s="211" t="s">
        <v>429</v>
      </c>
      <c r="B36" s="211"/>
      <c r="C36" s="210"/>
      <c r="D36" s="210"/>
      <c r="E36" s="210"/>
      <c r="F36" s="210"/>
      <c r="G36" s="210"/>
      <c r="H36" s="182"/>
      <c r="I36" s="182"/>
    </row>
    <row r="37" spans="1:9" ht="15" x14ac:dyDescent="0.3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 x14ac:dyDescent="0.3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 x14ac:dyDescent="0.3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 x14ac:dyDescent="0.2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 x14ac:dyDescent="0.3">
      <c r="A41" s="188" t="s">
        <v>107</v>
      </c>
      <c r="B41" s="188"/>
      <c r="C41" s="182"/>
      <c r="D41" s="182"/>
      <c r="E41" s="182"/>
      <c r="F41" s="182"/>
      <c r="G41" s="182"/>
      <c r="H41" s="182"/>
      <c r="I41" s="182"/>
    </row>
    <row r="42" spans="1:9" ht="15" x14ac:dyDescent="0.3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 x14ac:dyDescent="0.3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 x14ac:dyDescent="0.3">
      <c r="A44" s="188"/>
      <c r="B44" s="188"/>
      <c r="C44" s="188" t="s">
        <v>391</v>
      </c>
      <c r="D44" s="188"/>
      <c r="E44" s="210"/>
      <c r="F44" s="188"/>
      <c r="G44" s="188"/>
      <c r="H44" s="182"/>
      <c r="I44" s="189"/>
    </row>
    <row r="45" spans="1:9" ht="15" x14ac:dyDescent="0.3">
      <c r="A45" s="182"/>
      <c r="B45" s="182"/>
      <c r="C45" s="182" t="s">
        <v>265</v>
      </c>
      <c r="D45" s="182"/>
      <c r="E45" s="182"/>
      <c r="F45" s="182"/>
      <c r="G45" s="182"/>
      <c r="H45" s="182"/>
      <c r="I45" s="189"/>
    </row>
    <row r="46" spans="1:9" x14ac:dyDescent="0.2">
      <c r="A46" s="190"/>
      <c r="B46" s="190"/>
      <c r="C46" s="190" t="s">
        <v>139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14" zoomScale="80" zoomScaleSheetLayoutView="80" workbookViewId="0">
      <selection activeCell="H23" sqref="H23"/>
    </sheetView>
  </sheetViews>
  <sheetFormatPr defaultRowHeight="12.75" x14ac:dyDescent="0.2"/>
  <cols>
    <col min="1" max="1" width="5.42578125" style="183" customWidth="1"/>
    <col min="2" max="2" width="20.28515625" style="183" bestFit="1" customWidth="1"/>
    <col min="3" max="3" width="20.85546875" style="183" bestFit="1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 x14ac:dyDescent="0.3">
      <c r="A2" s="529" t="s">
        <v>430</v>
      </c>
      <c r="B2" s="529"/>
      <c r="C2" s="529"/>
      <c r="D2" s="529"/>
      <c r="E2" s="529"/>
      <c r="F2" s="261"/>
      <c r="G2" s="77"/>
      <c r="H2" s="77"/>
      <c r="I2" s="77"/>
      <c r="J2" s="77"/>
      <c r="K2" s="257"/>
      <c r="L2" s="258"/>
      <c r="M2" s="258" t="s">
        <v>109</v>
      </c>
    </row>
    <row r="3" spans="1:13" ht="15" x14ac:dyDescent="0.3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521" t="str">
        <f>'ფორმა N1'!K2</f>
        <v>01/09/2020-31/10/2020</v>
      </c>
      <c r="M3" s="521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 x14ac:dyDescent="0.3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333" t="str">
        <f>'ფორმა N1'!A5</f>
        <v>პ/გ "სამართლიანობისთვის"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6"/>
      <c r="B8" s="282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 x14ac:dyDescent="0.2">
      <c r="A9" s="90" t="s">
        <v>64</v>
      </c>
      <c r="B9" s="90" t="s">
        <v>464</v>
      </c>
      <c r="C9" s="90" t="s">
        <v>431</v>
      </c>
      <c r="D9" s="90" t="s">
        <v>432</v>
      </c>
      <c r="E9" s="90" t="s">
        <v>433</v>
      </c>
      <c r="F9" s="90" t="s">
        <v>434</v>
      </c>
      <c r="G9" s="90" t="s">
        <v>435</v>
      </c>
      <c r="H9" s="90" t="s">
        <v>436</v>
      </c>
      <c r="I9" s="90" t="s">
        <v>437</v>
      </c>
      <c r="J9" s="90" t="s">
        <v>438</v>
      </c>
      <c r="K9" s="90" t="s">
        <v>439</v>
      </c>
      <c r="L9" s="90" t="s">
        <v>440</v>
      </c>
      <c r="M9" s="90" t="s">
        <v>311</v>
      </c>
    </row>
    <row r="10" spans="1:13" ht="45" x14ac:dyDescent="0.3">
      <c r="A10" s="98">
        <v>1</v>
      </c>
      <c r="B10" s="417">
        <v>44084</v>
      </c>
      <c r="C10" s="418" t="s">
        <v>497</v>
      </c>
      <c r="D10" s="419" t="s">
        <v>504</v>
      </c>
      <c r="E10" s="419" t="s">
        <v>505</v>
      </c>
      <c r="F10" s="420" t="s">
        <v>503</v>
      </c>
      <c r="G10" s="98"/>
      <c r="H10" s="98"/>
      <c r="I10" s="98"/>
      <c r="J10" s="98"/>
      <c r="K10" s="98">
        <v>675</v>
      </c>
      <c r="L10" s="98">
        <v>675</v>
      </c>
      <c r="M10" s="98"/>
    </row>
    <row r="11" spans="1:13" ht="45" x14ac:dyDescent="0.2">
      <c r="A11" s="98">
        <v>2</v>
      </c>
      <c r="B11" s="500">
        <v>44096</v>
      </c>
      <c r="C11" s="262" t="s">
        <v>594</v>
      </c>
      <c r="D11" s="501" t="s">
        <v>595</v>
      </c>
      <c r="E11" s="502" t="s">
        <v>505</v>
      </c>
      <c r="F11" s="503" t="s">
        <v>503</v>
      </c>
      <c r="G11" s="98"/>
      <c r="H11" s="98"/>
      <c r="I11" s="98"/>
      <c r="J11" s="98"/>
      <c r="K11" s="4">
        <v>162</v>
      </c>
      <c r="L11" s="4">
        <f>K11</f>
        <v>162</v>
      </c>
      <c r="M11" s="98"/>
    </row>
    <row r="12" spans="1:13" ht="45" x14ac:dyDescent="0.2">
      <c r="A12" s="98">
        <v>3</v>
      </c>
      <c r="B12" s="500">
        <v>44096</v>
      </c>
      <c r="C12" s="262" t="s">
        <v>594</v>
      </c>
      <c r="D12" s="501" t="s">
        <v>596</v>
      </c>
      <c r="E12" s="504">
        <v>404379294</v>
      </c>
      <c r="F12" s="503" t="s">
        <v>503</v>
      </c>
      <c r="G12" s="98"/>
      <c r="H12" s="98"/>
      <c r="I12" s="98"/>
      <c r="J12" s="98"/>
      <c r="K12" s="4">
        <v>120</v>
      </c>
      <c r="L12" s="4">
        <f t="shared" ref="L12:L20" si="0">K12</f>
        <v>120</v>
      </c>
      <c r="M12" s="87"/>
    </row>
    <row r="13" spans="1:13" ht="45" x14ac:dyDescent="0.2">
      <c r="A13" s="98">
        <v>4</v>
      </c>
      <c r="B13" s="500">
        <v>44098</v>
      </c>
      <c r="C13" s="262" t="s">
        <v>497</v>
      </c>
      <c r="D13" s="501" t="s">
        <v>595</v>
      </c>
      <c r="E13" s="502" t="s">
        <v>505</v>
      </c>
      <c r="F13" s="503" t="s">
        <v>503</v>
      </c>
      <c r="G13" s="87"/>
      <c r="H13" s="87"/>
      <c r="I13" s="87"/>
      <c r="J13" s="87"/>
      <c r="K13" s="4">
        <v>650</v>
      </c>
      <c r="L13" s="4">
        <f t="shared" si="0"/>
        <v>650</v>
      </c>
      <c r="M13" s="87"/>
    </row>
    <row r="14" spans="1:13" ht="45" x14ac:dyDescent="0.2">
      <c r="A14" s="98">
        <v>5</v>
      </c>
      <c r="B14" s="500">
        <v>44099</v>
      </c>
      <c r="C14" s="262" t="s">
        <v>594</v>
      </c>
      <c r="D14" s="501" t="s">
        <v>597</v>
      </c>
      <c r="E14" s="505" t="s">
        <v>598</v>
      </c>
      <c r="F14" s="503" t="s">
        <v>503</v>
      </c>
      <c r="G14" s="87"/>
      <c r="H14" s="87"/>
      <c r="I14" s="87"/>
      <c r="J14" s="87"/>
      <c r="K14" s="4">
        <v>2000</v>
      </c>
      <c r="L14" s="4">
        <f t="shared" si="0"/>
        <v>2000</v>
      </c>
      <c r="M14" s="87"/>
    </row>
    <row r="15" spans="1:13" ht="45" x14ac:dyDescent="0.2">
      <c r="A15" s="98">
        <v>6</v>
      </c>
      <c r="B15" s="500">
        <v>44102</v>
      </c>
      <c r="C15" s="262" t="s">
        <v>594</v>
      </c>
      <c r="D15" s="501" t="s">
        <v>597</v>
      </c>
      <c r="E15" s="505" t="s">
        <v>598</v>
      </c>
      <c r="F15" s="503" t="s">
        <v>503</v>
      </c>
      <c r="G15" s="87"/>
      <c r="H15" s="87"/>
      <c r="I15" s="87"/>
      <c r="J15" s="87"/>
      <c r="K15" s="4">
        <v>610</v>
      </c>
      <c r="L15" s="4">
        <f t="shared" si="0"/>
        <v>610</v>
      </c>
      <c r="M15" s="87"/>
    </row>
    <row r="16" spans="1:13" ht="45" x14ac:dyDescent="0.2">
      <c r="A16" s="98">
        <v>7</v>
      </c>
      <c r="B16" s="500">
        <v>44103</v>
      </c>
      <c r="C16" s="262" t="s">
        <v>497</v>
      </c>
      <c r="D16" s="501" t="s">
        <v>599</v>
      </c>
      <c r="E16" s="504">
        <v>33001018461</v>
      </c>
      <c r="F16" s="503" t="s">
        <v>503</v>
      </c>
      <c r="G16" s="87"/>
      <c r="H16" s="87"/>
      <c r="I16" s="87"/>
      <c r="J16" s="87"/>
      <c r="K16" s="4">
        <v>960</v>
      </c>
      <c r="L16" s="4">
        <f t="shared" si="0"/>
        <v>960</v>
      </c>
      <c r="M16" s="87"/>
    </row>
    <row r="17" spans="1:13" ht="45" x14ac:dyDescent="0.2">
      <c r="A17" s="98">
        <v>8</v>
      </c>
      <c r="B17" s="500">
        <v>44106</v>
      </c>
      <c r="C17" s="262" t="s">
        <v>594</v>
      </c>
      <c r="D17" s="501" t="s">
        <v>597</v>
      </c>
      <c r="E17" s="505" t="s">
        <v>598</v>
      </c>
      <c r="F17" s="503" t="s">
        <v>503</v>
      </c>
      <c r="G17" s="87"/>
      <c r="H17" s="87"/>
      <c r="I17" s="87"/>
      <c r="J17" s="87"/>
      <c r="K17" s="4">
        <v>1000</v>
      </c>
      <c r="L17" s="4">
        <f t="shared" si="0"/>
        <v>1000</v>
      </c>
      <c r="M17" s="87"/>
    </row>
    <row r="18" spans="1:13" ht="45" x14ac:dyDescent="0.2">
      <c r="A18" s="98">
        <v>9</v>
      </c>
      <c r="B18" s="500">
        <v>44110</v>
      </c>
      <c r="C18" s="262" t="s">
        <v>594</v>
      </c>
      <c r="D18" s="501" t="s">
        <v>599</v>
      </c>
      <c r="E18" s="504">
        <v>33001018461</v>
      </c>
      <c r="F18" s="503" t="s">
        <v>503</v>
      </c>
      <c r="G18" s="87"/>
      <c r="H18" s="87"/>
      <c r="I18" s="87"/>
      <c r="J18" s="87"/>
      <c r="K18" s="4">
        <v>995</v>
      </c>
      <c r="L18" s="4">
        <f t="shared" si="0"/>
        <v>995</v>
      </c>
      <c r="M18" s="87"/>
    </row>
    <row r="19" spans="1:13" ht="45" x14ac:dyDescent="0.2">
      <c r="A19" s="98">
        <v>10</v>
      </c>
      <c r="B19" s="500">
        <v>44112</v>
      </c>
      <c r="C19" s="262" t="s">
        <v>594</v>
      </c>
      <c r="D19" s="501" t="s">
        <v>597</v>
      </c>
      <c r="E19" s="505" t="s">
        <v>598</v>
      </c>
      <c r="F19" s="503" t="s">
        <v>503</v>
      </c>
      <c r="G19" s="87"/>
      <c r="H19" s="87"/>
      <c r="I19" s="87"/>
      <c r="J19" s="87"/>
      <c r="K19" s="4">
        <v>1500</v>
      </c>
      <c r="L19" s="4">
        <f t="shared" si="0"/>
        <v>1500</v>
      </c>
      <c r="M19" s="87"/>
    </row>
    <row r="20" spans="1:13" ht="45" x14ac:dyDescent="0.2">
      <c r="A20" s="98">
        <v>11</v>
      </c>
      <c r="B20" s="500">
        <v>44114</v>
      </c>
      <c r="C20" s="262" t="s">
        <v>594</v>
      </c>
      <c r="D20" s="98" t="s">
        <v>600</v>
      </c>
      <c r="E20" s="504">
        <v>445436537</v>
      </c>
      <c r="F20" s="503" t="s">
        <v>503</v>
      </c>
      <c r="G20" s="87"/>
      <c r="H20" s="87"/>
      <c r="I20" s="87"/>
      <c r="J20" s="87"/>
      <c r="K20" s="4">
        <v>500</v>
      </c>
      <c r="L20" s="4">
        <f t="shared" si="0"/>
        <v>500</v>
      </c>
      <c r="M20" s="87"/>
    </row>
    <row r="21" spans="1:13" ht="45" x14ac:dyDescent="0.2">
      <c r="A21" s="98">
        <v>12</v>
      </c>
      <c r="B21" s="500">
        <v>44116</v>
      </c>
      <c r="C21" s="262" t="s">
        <v>594</v>
      </c>
      <c r="D21" s="501" t="s">
        <v>597</v>
      </c>
      <c r="E21" s="505" t="s">
        <v>598</v>
      </c>
      <c r="F21" s="503" t="s">
        <v>503</v>
      </c>
      <c r="G21" s="87"/>
      <c r="H21" s="87"/>
      <c r="I21" s="87"/>
      <c r="J21" s="87"/>
      <c r="K21" s="4">
        <v>400</v>
      </c>
      <c r="L21" s="4">
        <v>400</v>
      </c>
      <c r="M21" s="87"/>
    </row>
    <row r="22" spans="1:13" ht="45" x14ac:dyDescent="0.2">
      <c r="A22" s="98">
        <v>13</v>
      </c>
      <c r="B22" s="500">
        <v>44116</v>
      </c>
      <c r="C22" s="262" t="s">
        <v>594</v>
      </c>
      <c r="D22" s="501" t="s">
        <v>599</v>
      </c>
      <c r="E22" s="504">
        <v>33001018461</v>
      </c>
      <c r="F22" s="503" t="s">
        <v>503</v>
      </c>
      <c r="G22" s="87"/>
      <c r="H22" s="87"/>
      <c r="I22" s="87"/>
      <c r="J22" s="87"/>
      <c r="K22" s="4">
        <v>300</v>
      </c>
      <c r="L22" s="4">
        <v>300</v>
      </c>
      <c r="M22" s="87"/>
    </row>
    <row r="23" spans="1:13" ht="45" x14ac:dyDescent="0.2">
      <c r="A23" s="98">
        <v>14</v>
      </c>
      <c r="B23" s="506">
        <v>44125</v>
      </c>
      <c r="C23" s="262" t="s">
        <v>594</v>
      </c>
      <c r="D23" s="501" t="s">
        <v>597</v>
      </c>
      <c r="E23" s="505" t="s">
        <v>598</v>
      </c>
      <c r="F23" s="503" t="s">
        <v>503</v>
      </c>
      <c r="G23" s="87"/>
      <c r="H23" s="87"/>
      <c r="I23" s="87"/>
      <c r="J23" s="87"/>
      <c r="K23" s="4">
        <v>600</v>
      </c>
      <c r="L23" s="4">
        <v>600</v>
      </c>
      <c r="M23" s="87"/>
    </row>
    <row r="24" spans="1:13" ht="45" x14ac:dyDescent="0.2">
      <c r="A24" s="98">
        <v>15</v>
      </c>
      <c r="B24" s="506">
        <v>44119</v>
      </c>
      <c r="C24" s="262" t="s">
        <v>594</v>
      </c>
      <c r="D24" s="501" t="s">
        <v>599</v>
      </c>
      <c r="E24" s="504">
        <v>33001018461</v>
      </c>
      <c r="F24" s="503" t="s">
        <v>503</v>
      </c>
      <c r="G24" s="87"/>
      <c r="H24" s="87"/>
      <c r="I24" s="87"/>
      <c r="J24" s="87"/>
      <c r="K24" s="4">
        <v>840</v>
      </c>
      <c r="L24" s="4">
        <v>840</v>
      </c>
      <c r="M24" s="87"/>
    </row>
    <row r="25" spans="1:13" ht="45" x14ac:dyDescent="0.2">
      <c r="A25" s="98">
        <v>16</v>
      </c>
      <c r="B25" s="506">
        <v>44126</v>
      </c>
      <c r="C25" s="262" t="s">
        <v>594</v>
      </c>
      <c r="D25" s="501" t="s">
        <v>599</v>
      </c>
      <c r="E25" s="504">
        <v>33001018461</v>
      </c>
      <c r="F25" s="503" t="s">
        <v>503</v>
      </c>
      <c r="G25" s="87"/>
      <c r="H25" s="87"/>
      <c r="I25" s="87"/>
      <c r="J25" s="87"/>
      <c r="K25" s="4">
        <v>655</v>
      </c>
      <c r="L25" s="4">
        <v>655</v>
      </c>
      <c r="M25" s="87"/>
    </row>
    <row r="26" spans="1:13" ht="45" x14ac:dyDescent="0.2">
      <c r="A26" s="98">
        <v>17</v>
      </c>
      <c r="B26" s="506">
        <v>44128</v>
      </c>
      <c r="C26" s="262" t="s">
        <v>594</v>
      </c>
      <c r="D26" s="501" t="s">
        <v>599</v>
      </c>
      <c r="E26" s="504">
        <v>33001018461</v>
      </c>
      <c r="F26" s="503" t="s">
        <v>503</v>
      </c>
      <c r="G26" s="87"/>
      <c r="H26" s="87"/>
      <c r="I26" s="87"/>
      <c r="J26" s="87"/>
      <c r="K26" s="4">
        <v>205</v>
      </c>
      <c r="L26" s="4">
        <v>205</v>
      </c>
      <c r="M26" s="87"/>
    </row>
    <row r="27" spans="1:13" ht="15" x14ac:dyDescent="0.2">
      <c r="A27" s="98">
        <v>18</v>
      </c>
      <c r="B27" s="286"/>
      <c r="C27" s="262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286"/>
      <c r="C28" s="262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286"/>
      <c r="C29" s="262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286"/>
      <c r="C30" s="262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286"/>
      <c r="C31" s="262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286"/>
      <c r="C32" s="262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286"/>
      <c r="C33" s="262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271</v>
      </c>
      <c r="B34" s="287"/>
      <c r="C34" s="262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287"/>
      <c r="C35" s="262"/>
      <c r="D35" s="99"/>
      <c r="E35" s="99"/>
      <c r="F35" s="99"/>
      <c r="G35" s="99"/>
      <c r="H35" s="87"/>
      <c r="I35" s="87"/>
      <c r="J35" s="87"/>
      <c r="K35" s="87" t="s">
        <v>441</v>
      </c>
      <c r="L35" s="86">
        <f>SUM(L10:L34)</f>
        <v>12172</v>
      </c>
      <c r="M35" s="87"/>
    </row>
    <row r="36" spans="1:13" ht="15" x14ac:dyDescent="0.3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 x14ac:dyDescent="0.3">
      <c r="A37" s="211" t="s">
        <v>442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 x14ac:dyDescent="0.3">
      <c r="A38" s="211" t="s">
        <v>443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 x14ac:dyDescent="0.3">
      <c r="A39" s="199" t="s">
        <v>444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 x14ac:dyDescent="0.3">
      <c r="A40" s="199" t="s">
        <v>445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 x14ac:dyDescent="0.2">
      <c r="A41" s="534" t="s">
        <v>460</v>
      </c>
      <c r="B41" s="534"/>
      <c r="C41" s="534"/>
      <c r="D41" s="534"/>
      <c r="E41" s="534"/>
      <c r="F41" s="534"/>
      <c r="G41" s="534"/>
      <c r="H41" s="534"/>
      <c r="I41" s="534"/>
      <c r="J41" s="534"/>
      <c r="K41" s="534"/>
      <c r="L41" s="534"/>
    </row>
    <row r="42" spans="1:13" ht="15" customHeight="1" x14ac:dyDescent="0.2">
      <c r="A42" s="534"/>
      <c r="B42" s="534"/>
      <c r="C42" s="534"/>
      <c r="D42" s="534"/>
      <c r="E42" s="534"/>
      <c r="F42" s="534"/>
      <c r="G42" s="534"/>
      <c r="H42" s="534"/>
      <c r="I42" s="534"/>
      <c r="J42" s="534"/>
      <c r="K42" s="534"/>
      <c r="L42" s="534"/>
    </row>
    <row r="43" spans="1:13" ht="12.75" customHeight="1" x14ac:dyDescent="0.2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</row>
    <row r="44" spans="1:13" ht="15" x14ac:dyDescent="0.3">
      <c r="A44" s="530" t="s">
        <v>107</v>
      </c>
      <c r="B44" s="530"/>
      <c r="C44" s="530"/>
      <c r="D44" s="263"/>
      <c r="E44" s="264"/>
      <c r="F44" s="264"/>
      <c r="G44" s="263"/>
      <c r="H44" s="263"/>
      <c r="I44" s="263"/>
      <c r="J44" s="263"/>
      <c r="K44" s="263"/>
      <c r="L44" s="182"/>
    </row>
    <row r="45" spans="1:13" ht="15" x14ac:dyDescent="0.3">
      <c r="A45" s="263"/>
      <c r="B45" s="263"/>
      <c r="C45" s="264"/>
      <c r="D45" s="263"/>
      <c r="E45" s="264"/>
      <c r="F45" s="264"/>
      <c r="G45" s="263"/>
      <c r="H45" s="263"/>
      <c r="I45" s="263"/>
      <c r="J45" s="263"/>
      <c r="K45" s="265"/>
      <c r="L45" s="182"/>
    </row>
    <row r="46" spans="1:13" ht="15" customHeight="1" x14ac:dyDescent="0.3">
      <c r="A46" s="263"/>
      <c r="B46" s="263"/>
      <c r="C46" s="264"/>
      <c r="D46" s="531" t="s">
        <v>263</v>
      </c>
      <c r="E46" s="531"/>
      <c r="F46" s="266"/>
      <c r="G46" s="267"/>
      <c r="H46" s="532" t="s">
        <v>446</v>
      </c>
      <c r="I46" s="532"/>
      <c r="J46" s="532"/>
      <c r="K46" s="268"/>
      <c r="L46" s="182"/>
    </row>
    <row r="47" spans="1:13" ht="15" x14ac:dyDescent="0.3">
      <c r="A47" s="263"/>
      <c r="B47" s="263"/>
      <c r="C47" s="264"/>
      <c r="D47" s="263"/>
      <c r="E47" s="264"/>
      <c r="F47" s="264"/>
      <c r="G47" s="263"/>
      <c r="H47" s="533"/>
      <c r="I47" s="533"/>
      <c r="J47" s="533"/>
      <c r="K47" s="268"/>
      <c r="L47" s="182"/>
    </row>
    <row r="48" spans="1:13" ht="15" x14ac:dyDescent="0.3">
      <c r="A48" s="263"/>
      <c r="B48" s="263"/>
      <c r="C48" s="264"/>
      <c r="D48" s="528" t="s">
        <v>139</v>
      </c>
      <c r="E48" s="528"/>
      <c r="F48" s="266"/>
      <c r="G48" s="267"/>
      <c r="H48" s="263"/>
      <c r="I48" s="263"/>
      <c r="J48" s="263"/>
      <c r="K48" s="263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4" t="s">
        <v>411</v>
      </c>
      <c r="B1" s="76"/>
      <c r="C1" s="535" t="s">
        <v>109</v>
      </c>
      <c r="D1" s="535"/>
    </row>
    <row r="2" spans="1:5" x14ac:dyDescent="0.3">
      <c r="A2" s="74" t="s">
        <v>412</v>
      </c>
      <c r="B2" s="76"/>
      <c r="C2" s="521" t="str">
        <f>'ფორმა N1'!K2</f>
        <v>01/09/2020-31/10/2020</v>
      </c>
      <c r="D2" s="522"/>
    </row>
    <row r="3" spans="1:5" x14ac:dyDescent="0.3">
      <c r="A3" s="76" t="s">
        <v>140</v>
      </c>
      <c r="B3" s="76"/>
      <c r="C3" s="75"/>
      <c r="D3" s="75"/>
    </row>
    <row r="4" spans="1:5" x14ac:dyDescent="0.3">
      <c r="A4" s="74"/>
      <c r="B4" s="76"/>
      <c r="C4" s="75"/>
      <c r="D4" s="75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 x14ac:dyDescent="0.3">
      <c r="A6" s="119" t="str">
        <f>'ფორმა N1'!A5</f>
        <v>პ/გ "სამართლიანობისთვის"</v>
      </c>
      <c r="B6" s="120"/>
      <c r="C6" s="120"/>
      <c r="D6" s="60"/>
      <c r="E6" s="5"/>
    </row>
    <row r="7" spans="1:5" x14ac:dyDescent="0.3">
      <c r="A7" s="77"/>
      <c r="B7" s="77"/>
      <c r="C7" s="77"/>
      <c r="D7" s="76"/>
      <c r="E7" s="5"/>
    </row>
    <row r="8" spans="1:5" s="6" customFormat="1" x14ac:dyDescent="0.3">
      <c r="A8" s="100"/>
      <c r="B8" s="100"/>
      <c r="C8" s="78"/>
      <c r="D8" s="78"/>
    </row>
    <row r="9" spans="1:5" s="6" customFormat="1" ht="30" x14ac:dyDescent="0.3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 x14ac:dyDescent="0.2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 x14ac:dyDescent="0.2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 x14ac:dyDescent="0.2">
      <c r="A12" s="16" t="s">
        <v>30</v>
      </c>
      <c r="B12" s="16" t="s">
        <v>70</v>
      </c>
      <c r="C12" s="34"/>
      <c r="D12" s="35"/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9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9" t="s">
        <v>266</v>
      </c>
      <c r="D29" s="12"/>
      <c r="E29"/>
      <c r="F29"/>
      <c r="G29"/>
      <c r="H29"/>
      <c r="I29"/>
    </row>
    <row r="30" spans="1:9" x14ac:dyDescent="0.3">
      <c r="A30"/>
      <c r="B30" s="2" t="s">
        <v>265</v>
      </c>
      <c r="D30" s="12"/>
      <c r="E30"/>
      <c r="F30"/>
      <c r="G30"/>
      <c r="H30"/>
      <c r="I30"/>
    </row>
    <row r="31" spans="1:9" customFormat="1" ht="12.75" x14ac:dyDescent="0.2">
      <c r="B31" s="66" t="s">
        <v>139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413</v>
      </c>
      <c r="B1" s="77"/>
      <c r="C1" s="523" t="s">
        <v>109</v>
      </c>
      <c r="D1" s="523"/>
      <c r="E1" s="91"/>
    </row>
    <row r="2" spans="1:5" s="6" customFormat="1" x14ac:dyDescent="0.3">
      <c r="A2" s="74" t="s">
        <v>410</v>
      </c>
      <c r="B2" s="77"/>
      <c r="C2" s="521" t="str">
        <f>'ფორმა N1'!K2</f>
        <v>01/09/2020-31/10/2020</v>
      </c>
      <c r="D2" s="521"/>
      <c r="E2" s="91"/>
    </row>
    <row r="3" spans="1:5" s="6" customFormat="1" x14ac:dyDescent="0.3">
      <c r="A3" s="76" t="s">
        <v>140</v>
      </c>
      <c r="B3" s="74"/>
      <c r="C3" s="160"/>
      <c r="D3" s="160"/>
      <c r="E3" s="91"/>
    </row>
    <row r="4" spans="1:5" s="6" customFormat="1" x14ac:dyDescent="0.3">
      <c r="A4" s="76"/>
      <c r="B4" s="76"/>
      <c r="C4" s="160"/>
      <c r="D4" s="160"/>
      <c r="E4" s="91"/>
    </row>
    <row r="5" spans="1:5" x14ac:dyDescent="0.3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 x14ac:dyDescent="0.3">
      <c r="A6" s="333" t="str">
        <f>'ფორმა N1'!A5</f>
        <v>პ/გ "სამართლიანობისთვის"</v>
      </c>
      <c r="B6" s="80"/>
      <c r="C6" s="81"/>
      <c r="D6" s="81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9"/>
      <c r="B8" s="159"/>
      <c r="C8" s="78"/>
      <c r="D8" s="78"/>
      <c r="E8" s="91"/>
    </row>
    <row r="9" spans="1:5" s="6" customFormat="1" ht="30" x14ac:dyDescent="0.3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292</v>
      </c>
      <c r="B10" s="98"/>
      <c r="C10" s="4"/>
      <c r="D10" s="4"/>
      <c r="E10" s="93"/>
    </row>
    <row r="11" spans="1:5" s="10" customFormat="1" x14ac:dyDescent="0.2">
      <c r="A11" s="98" t="s">
        <v>293</v>
      </c>
      <c r="B11" s="98"/>
      <c r="C11" s="4"/>
      <c r="D11" s="4"/>
      <c r="E11" s="94"/>
    </row>
    <row r="12" spans="1:5" s="10" customFormat="1" x14ac:dyDescent="0.2">
      <c r="A12" s="98" t="s">
        <v>294</v>
      </c>
      <c r="B12" s="87"/>
      <c r="C12" s="4"/>
      <c r="D12" s="4"/>
      <c r="E12" s="94"/>
    </row>
    <row r="13" spans="1:5" s="10" customFormat="1" x14ac:dyDescent="0.2">
      <c r="A13" s="87" t="s">
        <v>273</v>
      </c>
      <c r="B13" s="87"/>
      <c r="C13" s="4"/>
      <c r="D13" s="4"/>
      <c r="E13" s="94"/>
    </row>
    <row r="14" spans="1:5" s="10" customFormat="1" x14ac:dyDescent="0.2">
      <c r="A14" s="87" t="s">
        <v>273</v>
      </c>
      <c r="B14" s="87"/>
      <c r="C14" s="4"/>
      <c r="D14" s="4"/>
      <c r="E14" s="94"/>
    </row>
    <row r="15" spans="1:5" s="10" customFormat="1" x14ac:dyDescent="0.2">
      <c r="A15" s="87" t="s">
        <v>273</v>
      </c>
      <c r="B15" s="87"/>
      <c r="C15" s="4"/>
      <c r="D15" s="4"/>
      <c r="E15" s="94"/>
    </row>
    <row r="16" spans="1:5" s="10" customFormat="1" x14ac:dyDescent="0.2">
      <c r="A16" s="87" t="s">
        <v>273</v>
      </c>
      <c r="B16" s="87"/>
      <c r="C16" s="4"/>
      <c r="D16" s="4"/>
      <c r="E16" s="94"/>
    </row>
    <row r="17" spans="1:9" x14ac:dyDescent="0.3">
      <c r="A17" s="99"/>
      <c r="B17" s="99" t="s">
        <v>320</v>
      </c>
      <c r="C17" s="86">
        <f>SUM(C10:C16)</f>
        <v>0</v>
      </c>
      <c r="D17" s="86">
        <f>SUM(D10:D16)</f>
        <v>0</v>
      </c>
      <c r="E17" s="96"/>
    </row>
    <row r="18" spans="1:9" x14ac:dyDescent="0.3">
      <c r="A18" s="45"/>
      <c r="B18" s="45"/>
    </row>
    <row r="19" spans="1:9" x14ac:dyDescent="0.3">
      <c r="A19" s="2" t="s">
        <v>374</v>
      </c>
      <c r="E19" s="5"/>
    </row>
    <row r="20" spans="1:9" x14ac:dyDescent="0.3">
      <c r="A20" s="2" t="s">
        <v>376</v>
      </c>
    </row>
    <row r="21" spans="1:9" x14ac:dyDescent="0.3">
      <c r="A21" s="199"/>
    </row>
    <row r="22" spans="1:9" x14ac:dyDescent="0.3">
      <c r="A22" s="199" t="s">
        <v>375</v>
      </c>
    </row>
    <row r="23" spans="1:9" s="23" customFormat="1" ht="12.75" x14ac:dyDescent="0.2"/>
    <row r="24" spans="1:9" x14ac:dyDescent="0.3">
      <c r="A24" s="69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9"/>
      <c r="B27" s="69" t="s">
        <v>401</v>
      </c>
      <c r="D27" s="12"/>
      <c r="E27"/>
      <c r="F27"/>
      <c r="G27"/>
      <c r="H27"/>
      <c r="I27"/>
    </row>
    <row r="28" spans="1:9" x14ac:dyDescent="0.3">
      <c r="B28" s="2" t="s">
        <v>402</v>
      </c>
      <c r="D28" s="12"/>
      <c r="E28"/>
      <c r="F28"/>
      <c r="G28"/>
      <c r="H28"/>
      <c r="I28"/>
    </row>
    <row r="29" spans="1:9" customFormat="1" ht="12.75" x14ac:dyDescent="0.2">
      <c r="A29" s="66"/>
      <c r="B29" s="66" t="s">
        <v>139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67" zoomScale="80" zoomScaleNormal="100" zoomScaleSheetLayoutView="80" workbookViewId="0">
      <selection activeCell="M31" sqref="M31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224</v>
      </c>
      <c r="B1" s="121"/>
      <c r="C1" s="536" t="s">
        <v>198</v>
      </c>
      <c r="D1" s="536"/>
      <c r="E1" s="105"/>
    </row>
    <row r="2" spans="1:5" x14ac:dyDescent="0.3">
      <c r="A2" s="76" t="s">
        <v>140</v>
      </c>
      <c r="B2" s="121"/>
      <c r="C2" s="77"/>
      <c r="D2" s="207" t="str">
        <f>'ფორმა N1'!K2</f>
        <v>01/09/2020-31/10/2020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პ/გ "სამართლიანობისთვის"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191</v>
      </c>
      <c r="B10" s="53"/>
      <c r="C10" s="125">
        <f>SUM(C11,C34)</f>
        <v>3104</v>
      </c>
      <c r="D10" s="341">
        <f>SUM(D11,D34)</f>
        <v>454.22000000000116</v>
      </c>
      <c r="E10" s="105"/>
    </row>
    <row r="11" spans="1:5" x14ac:dyDescent="0.3">
      <c r="A11" s="54" t="s">
        <v>192</v>
      </c>
      <c r="B11" s="55"/>
      <c r="C11" s="85">
        <f>SUM(C12:C32)</f>
        <v>3104</v>
      </c>
      <c r="D11" s="342">
        <f>SUM(D12:D32)</f>
        <v>454.22000000000116</v>
      </c>
      <c r="E11" s="105"/>
    </row>
    <row r="12" spans="1:5" x14ac:dyDescent="0.3">
      <c r="A12" s="58">
        <v>1110</v>
      </c>
      <c r="B12" s="57" t="s">
        <v>142</v>
      </c>
      <c r="C12" s="8"/>
      <c r="D12" s="8"/>
      <c r="E12" s="105"/>
    </row>
    <row r="13" spans="1:5" x14ac:dyDescent="0.3">
      <c r="A13" s="58">
        <v>1120</v>
      </c>
      <c r="B13" s="57" t="s">
        <v>143</v>
      </c>
      <c r="C13" s="8"/>
      <c r="D13" s="8"/>
      <c r="E13" s="105"/>
    </row>
    <row r="14" spans="1:5" x14ac:dyDescent="0.3">
      <c r="A14" s="58">
        <v>1211</v>
      </c>
      <c r="B14" s="57" t="s">
        <v>144</v>
      </c>
      <c r="C14" s="8">
        <v>3104</v>
      </c>
      <c r="D14" s="340">
        <f>'ფორმა N8'!I10</f>
        <v>454.22000000000116</v>
      </c>
      <c r="E14" s="105"/>
    </row>
    <row r="15" spans="1:5" x14ac:dyDescent="0.3">
      <c r="A15" s="58">
        <v>1212</v>
      </c>
      <c r="B15" s="57" t="s">
        <v>145</v>
      </c>
      <c r="C15" s="8"/>
      <c r="D15" s="8"/>
      <c r="E15" s="105"/>
    </row>
    <row r="16" spans="1:5" x14ac:dyDescent="0.3">
      <c r="A16" s="58">
        <v>1213</v>
      </c>
      <c r="B16" s="57" t="s">
        <v>146</v>
      </c>
      <c r="C16" s="8"/>
      <c r="D16" s="8"/>
      <c r="E16" s="105"/>
    </row>
    <row r="17" spans="1:5" x14ac:dyDescent="0.3">
      <c r="A17" s="58">
        <v>1214</v>
      </c>
      <c r="B17" s="57" t="s">
        <v>147</v>
      </c>
      <c r="C17" s="8"/>
      <c r="D17" s="8"/>
      <c r="E17" s="105"/>
    </row>
    <row r="18" spans="1:5" x14ac:dyDescent="0.3">
      <c r="A18" s="58">
        <v>1215</v>
      </c>
      <c r="B18" s="57" t="s">
        <v>148</v>
      </c>
      <c r="C18" s="8"/>
      <c r="D18" s="340"/>
      <c r="E18" s="105"/>
    </row>
    <row r="19" spans="1:5" x14ac:dyDescent="0.3">
      <c r="A19" s="58">
        <v>1300</v>
      </c>
      <c r="B19" s="57" t="s">
        <v>149</v>
      </c>
      <c r="C19" s="8"/>
      <c r="D19" s="8"/>
      <c r="E19" s="105"/>
    </row>
    <row r="20" spans="1:5" x14ac:dyDescent="0.3">
      <c r="A20" s="58">
        <v>1410</v>
      </c>
      <c r="B20" s="57" t="s">
        <v>150</v>
      </c>
      <c r="C20" s="8"/>
      <c r="D20" s="8"/>
      <c r="E20" s="105"/>
    </row>
    <row r="21" spans="1:5" x14ac:dyDescent="0.3">
      <c r="A21" s="58">
        <v>1421</v>
      </c>
      <c r="B21" s="57" t="s">
        <v>151</v>
      </c>
      <c r="C21" s="8"/>
      <c r="D21" s="8"/>
      <c r="E21" s="105"/>
    </row>
    <row r="22" spans="1:5" x14ac:dyDescent="0.3">
      <c r="A22" s="58">
        <v>1422</v>
      </c>
      <c r="B22" s="57" t="s">
        <v>152</v>
      </c>
      <c r="C22" s="8"/>
      <c r="D22" s="8"/>
      <c r="E22" s="105"/>
    </row>
    <row r="23" spans="1:5" x14ac:dyDescent="0.3">
      <c r="A23" s="58">
        <v>1423</v>
      </c>
      <c r="B23" s="57" t="s">
        <v>153</v>
      </c>
      <c r="C23" s="8"/>
      <c r="D23" s="8"/>
      <c r="E23" s="105"/>
    </row>
    <row r="24" spans="1:5" x14ac:dyDescent="0.3">
      <c r="A24" s="58">
        <v>1431</v>
      </c>
      <c r="B24" s="57" t="s">
        <v>154</v>
      </c>
      <c r="C24" s="8"/>
      <c r="D24" s="8"/>
      <c r="E24" s="105"/>
    </row>
    <row r="25" spans="1:5" x14ac:dyDescent="0.3">
      <c r="A25" s="58">
        <v>1432</v>
      </c>
      <c r="B25" s="57" t="s">
        <v>155</v>
      </c>
      <c r="C25" s="8"/>
      <c r="D25" s="8"/>
      <c r="E25" s="105"/>
    </row>
    <row r="26" spans="1:5" x14ac:dyDescent="0.3">
      <c r="A26" s="58">
        <v>1433</v>
      </c>
      <c r="B26" s="57" t="s">
        <v>156</v>
      </c>
      <c r="C26" s="8"/>
      <c r="D26" s="8"/>
      <c r="E26" s="105"/>
    </row>
    <row r="27" spans="1:5" x14ac:dyDescent="0.3">
      <c r="A27" s="58">
        <v>1441</v>
      </c>
      <c r="B27" s="57" t="s">
        <v>157</v>
      </c>
      <c r="C27" s="8"/>
      <c r="D27" s="8"/>
      <c r="E27" s="105"/>
    </row>
    <row r="28" spans="1:5" x14ac:dyDescent="0.3">
      <c r="A28" s="58">
        <v>1442</v>
      </c>
      <c r="B28" s="57" t="s">
        <v>158</v>
      </c>
      <c r="C28" s="8"/>
      <c r="D28" s="8"/>
      <c r="E28" s="105"/>
    </row>
    <row r="29" spans="1:5" x14ac:dyDescent="0.3">
      <c r="A29" s="58">
        <v>1443</v>
      </c>
      <c r="B29" s="57" t="s">
        <v>159</v>
      </c>
      <c r="C29" s="8"/>
      <c r="D29" s="8"/>
      <c r="E29" s="105"/>
    </row>
    <row r="30" spans="1:5" x14ac:dyDescent="0.3">
      <c r="A30" s="58">
        <v>1444</v>
      </c>
      <c r="B30" s="57" t="s">
        <v>160</v>
      </c>
      <c r="C30" s="8"/>
      <c r="D30" s="8"/>
      <c r="E30" s="105"/>
    </row>
    <row r="31" spans="1:5" x14ac:dyDescent="0.3">
      <c r="A31" s="58">
        <v>1445</v>
      </c>
      <c r="B31" s="57" t="s">
        <v>161</v>
      </c>
      <c r="C31" s="8"/>
      <c r="D31" s="8"/>
      <c r="E31" s="105"/>
    </row>
    <row r="32" spans="1:5" x14ac:dyDescent="0.3">
      <c r="A32" s="58">
        <v>1446</v>
      </c>
      <c r="B32" s="57" t="s">
        <v>162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100</v>
      </c>
      <c r="C35" s="8"/>
      <c r="D35" s="8"/>
      <c r="E35" s="105"/>
    </row>
    <row r="36" spans="1:5" x14ac:dyDescent="0.3">
      <c r="A36" s="58">
        <v>2120</v>
      </c>
      <c r="B36" s="57" t="s">
        <v>163</v>
      </c>
      <c r="C36" s="8"/>
      <c r="D36" s="8"/>
      <c r="E36" s="105"/>
    </row>
    <row r="37" spans="1:5" x14ac:dyDescent="0.3">
      <c r="A37" s="58">
        <v>2130</v>
      </c>
      <c r="B37" s="57" t="s">
        <v>101</v>
      </c>
      <c r="C37" s="8"/>
      <c r="D37" s="8"/>
      <c r="E37" s="105"/>
    </row>
    <row r="38" spans="1:5" x14ac:dyDescent="0.3">
      <c r="A38" s="58">
        <v>2140</v>
      </c>
      <c r="B38" s="57" t="s">
        <v>381</v>
      </c>
      <c r="C38" s="8"/>
      <c r="D38" s="8"/>
      <c r="E38" s="105"/>
    </row>
    <row r="39" spans="1:5" x14ac:dyDescent="0.3">
      <c r="A39" s="58">
        <v>2150</v>
      </c>
      <c r="B39" s="57" t="s">
        <v>384</v>
      </c>
      <c r="C39" s="8"/>
      <c r="D39" s="8"/>
      <c r="E39" s="105"/>
    </row>
    <row r="40" spans="1:5" x14ac:dyDescent="0.3">
      <c r="A40" s="58">
        <v>2220</v>
      </c>
      <c r="B40" s="57" t="s">
        <v>102</v>
      </c>
      <c r="C40" s="8"/>
      <c r="D40" s="8"/>
      <c r="E40" s="105"/>
    </row>
    <row r="41" spans="1:5" x14ac:dyDescent="0.3">
      <c r="A41" s="58">
        <v>2300</v>
      </c>
      <c r="B41" s="57" t="s">
        <v>164</v>
      </c>
      <c r="C41" s="8"/>
      <c r="D41" s="8"/>
      <c r="E41" s="105"/>
    </row>
    <row r="42" spans="1:5" x14ac:dyDescent="0.3">
      <c r="A42" s="58">
        <v>2400</v>
      </c>
      <c r="B42" s="57" t="s">
        <v>165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197</v>
      </c>
      <c r="B44" s="57"/>
      <c r="C44" s="85">
        <f>SUM(C45,C64)</f>
        <v>3104</v>
      </c>
      <c r="D44" s="342">
        <f>SUM(D45,D64)</f>
        <v>454.22000000000116</v>
      </c>
      <c r="E44" s="105"/>
    </row>
    <row r="45" spans="1:5" x14ac:dyDescent="0.3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166</v>
      </c>
      <c r="C46" s="8"/>
      <c r="D46" s="8"/>
      <c r="E46" s="105"/>
    </row>
    <row r="47" spans="1:5" x14ac:dyDescent="0.3">
      <c r="A47" s="58">
        <v>3210</v>
      </c>
      <c r="B47" s="57" t="s">
        <v>167</v>
      </c>
      <c r="C47" s="8"/>
      <c r="D47" s="8"/>
      <c r="E47" s="105"/>
    </row>
    <row r="48" spans="1:5" x14ac:dyDescent="0.3">
      <c r="A48" s="58">
        <v>3221</v>
      </c>
      <c r="B48" s="57" t="s">
        <v>168</v>
      </c>
      <c r="C48" s="8"/>
      <c r="D48" s="8"/>
      <c r="E48" s="105"/>
    </row>
    <row r="49" spans="1:5" x14ac:dyDescent="0.3">
      <c r="A49" s="58">
        <v>3222</v>
      </c>
      <c r="B49" s="57" t="s">
        <v>169</v>
      </c>
      <c r="C49" s="8"/>
      <c r="D49" s="8"/>
      <c r="E49" s="105"/>
    </row>
    <row r="50" spans="1:5" x14ac:dyDescent="0.3">
      <c r="A50" s="58">
        <v>3223</v>
      </c>
      <c r="B50" s="57" t="s">
        <v>170</v>
      </c>
      <c r="C50" s="8"/>
      <c r="D50" s="8"/>
      <c r="E50" s="105"/>
    </row>
    <row r="51" spans="1:5" x14ac:dyDescent="0.3">
      <c r="A51" s="58">
        <v>3224</v>
      </c>
      <c r="B51" s="57" t="s">
        <v>171</v>
      </c>
      <c r="C51" s="8"/>
      <c r="D51" s="8"/>
      <c r="E51" s="105"/>
    </row>
    <row r="52" spans="1:5" x14ac:dyDescent="0.3">
      <c r="A52" s="58">
        <v>3231</v>
      </c>
      <c r="B52" s="57" t="s">
        <v>172</v>
      </c>
      <c r="C52" s="8"/>
      <c r="D52" s="8"/>
      <c r="E52" s="105"/>
    </row>
    <row r="53" spans="1:5" x14ac:dyDescent="0.3">
      <c r="A53" s="58">
        <v>3232</v>
      </c>
      <c r="B53" s="57" t="s">
        <v>173</v>
      </c>
      <c r="C53" s="8"/>
      <c r="D53" s="8"/>
      <c r="E53" s="105"/>
    </row>
    <row r="54" spans="1:5" x14ac:dyDescent="0.3">
      <c r="A54" s="58">
        <v>3234</v>
      </c>
      <c r="B54" s="57" t="s">
        <v>174</v>
      </c>
      <c r="C54" s="8"/>
      <c r="D54" s="8"/>
      <c r="E54" s="105"/>
    </row>
    <row r="55" spans="1:5" ht="30" x14ac:dyDescent="0.3">
      <c r="A55" s="58">
        <v>3236</v>
      </c>
      <c r="B55" s="57" t="s">
        <v>189</v>
      </c>
      <c r="C55" s="8"/>
      <c r="D55" s="8"/>
      <c r="E55" s="105"/>
    </row>
    <row r="56" spans="1:5" ht="45" x14ac:dyDescent="0.3">
      <c r="A56" s="58">
        <v>3237</v>
      </c>
      <c r="B56" s="57" t="s">
        <v>175</v>
      </c>
      <c r="C56" s="8"/>
      <c r="D56" s="8"/>
      <c r="E56" s="105"/>
    </row>
    <row r="57" spans="1:5" x14ac:dyDescent="0.3">
      <c r="A57" s="58">
        <v>3241</v>
      </c>
      <c r="B57" s="57" t="s">
        <v>176</v>
      </c>
      <c r="C57" s="8"/>
      <c r="D57" s="8"/>
      <c r="E57" s="105"/>
    </row>
    <row r="58" spans="1:5" x14ac:dyDescent="0.3">
      <c r="A58" s="58">
        <v>3242</v>
      </c>
      <c r="B58" s="57" t="s">
        <v>177</v>
      </c>
      <c r="C58" s="8"/>
      <c r="D58" s="8"/>
      <c r="E58" s="105"/>
    </row>
    <row r="59" spans="1:5" x14ac:dyDescent="0.3">
      <c r="A59" s="58">
        <v>3243</v>
      </c>
      <c r="B59" s="57" t="s">
        <v>178</v>
      </c>
      <c r="C59" s="8"/>
      <c r="D59" s="8"/>
      <c r="E59" s="105"/>
    </row>
    <row r="60" spans="1:5" x14ac:dyDescent="0.3">
      <c r="A60" s="58">
        <v>3245</v>
      </c>
      <c r="B60" s="57" t="s">
        <v>179</v>
      </c>
      <c r="C60" s="8"/>
      <c r="D60" s="8"/>
      <c r="E60" s="105"/>
    </row>
    <row r="61" spans="1:5" x14ac:dyDescent="0.3">
      <c r="A61" s="58">
        <v>3246</v>
      </c>
      <c r="B61" s="57" t="s">
        <v>180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195</v>
      </c>
      <c r="B64" s="57"/>
      <c r="C64" s="85">
        <f>SUM(C65:C67)</f>
        <v>3104</v>
      </c>
      <c r="D64" s="342">
        <f>SUM(D65:D67)</f>
        <v>454.22000000000116</v>
      </c>
      <c r="E64" s="105"/>
    </row>
    <row r="65" spans="1:5" x14ac:dyDescent="0.3">
      <c r="A65" s="58">
        <v>5100</v>
      </c>
      <c r="B65" s="57" t="s">
        <v>250</v>
      </c>
      <c r="C65" s="8"/>
      <c r="D65" s="340"/>
      <c r="E65" s="105"/>
    </row>
    <row r="66" spans="1:5" x14ac:dyDescent="0.3">
      <c r="A66" s="58">
        <v>5220</v>
      </c>
      <c r="B66" s="57" t="s">
        <v>393</v>
      </c>
      <c r="C66" s="8">
        <f>C11</f>
        <v>3104</v>
      </c>
      <c r="D66" s="340">
        <f>D10</f>
        <v>454.22000000000116</v>
      </c>
      <c r="E66" s="105"/>
    </row>
    <row r="67" spans="1:5" x14ac:dyDescent="0.3">
      <c r="A67" s="58">
        <v>5230</v>
      </c>
      <c r="B67" s="57" t="s">
        <v>394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196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181</v>
      </c>
      <c r="C71" s="8"/>
      <c r="D71" s="8"/>
      <c r="E71" s="105"/>
    </row>
    <row r="72" spans="1:5" x14ac:dyDescent="0.3">
      <c r="A72" s="58">
        <v>2</v>
      </c>
      <c r="B72" s="57" t="s">
        <v>182</v>
      </c>
      <c r="C72" s="8"/>
      <c r="D72" s="8"/>
      <c r="E72" s="105"/>
    </row>
    <row r="73" spans="1:5" x14ac:dyDescent="0.3">
      <c r="A73" s="58">
        <v>3</v>
      </c>
      <c r="B73" s="57" t="s">
        <v>183</v>
      </c>
      <c r="C73" s="8"/>
      <c r="D73" s="8"/>
      <c r="E73" s="105"/>
    </row>
    <row r="74" spans="1:5" x14ac:dyDescent="0.3">
      <c r="A74" s="58">
        <v>4</v>
      </c>
      <c r="B74" s="57" t="s">
        <v>346</v>
      </c>
      <c r="C74" s="8"/>
      <c r="D74" s="8"/>
      <c r="E74" s="105"/>
    </row>
    <row r="75" spans="1:5" x14ac:dyDescent="0.3">
      <c r="A75" s="58">
        <v>5</v>
      </c>
      <c r="B75" s="57" t="s">
        <v>184</v>
      </c>
      <c r="C75" s="8"/>
      <c r="D75" s="8"/>
      <c r="E75" s="105"/>
    </row>
    <row r="76" spans="1:5" x14ac:dyDescent="0.3">
      <c r="A76" s="58">
        <v>6</v>
      </c>
      <c r="B76" s="57" t="s">
        <v>185</v>
      </c>
      <c r="C76" s="8"/>
      <c r="D76" s="8"/>
      <c r="E76" s="105"/>
    </row>
    <row r="77" spans="1:5" x14ac:dyDescent="0.3">
      <c r="A77" s="58">
        <v>7</v>
      </c>
      <c r="B77" s="57" t="s">
        <v>186</v>
      </c>
      <c r="C77" s="8"/>
      <c r="D77" s="8"/>
      <c r="E77" s="105"/>
    </row>
    <row r="78" spans="1:5" x14ac:dyDescent="0.3">
      <c r="A78" s="58">
        <v>8</v>
      </c>
      <c r="B78" s="57" t="s">
        <v>187</v>
      </c>
      <c r="C78" s="8"/>
      <c r="D78" s="8"/>
      <c r="E78" s="105"/>
    </row>
    <row r="79" spans="1:5" x14ac:dyDescent="0.3">
      <c r="A79" s="58">
        <v>9</v>
      </c>
      <c r="B79" s="57" t="s">
        <v>188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401</v>
      </c>
      <c r="D87" s="12"/>
      <c r="E87"/>
      <c r="F87"/>
      <c r="G87"/>
      <c r="H87"/>
      <c r="I87"/>
    </row>
    <row r="88" spans="1:9" x14ac:dyDescent="0.3">
      <c r="A88"/>
      <c r="B88" s="2" t="s">
        <v>402</v>
      </c>
      <c r="D88" s="12"/>
      <c r="E88"/>
      <c r="F88"/>
      <c r="G88"/>
      <c r="H88"/>
      <c r="I88"/>
    </row>
    <row r="89" spans="1:9" customFormat="1" ht="12.75" x14ac:dyDescent="0.2">
      <c r="B89" s="66" t="s">
        <v>139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6"/>
  <sheetViews>
    <sheetView showGridLines="0" view="pageBreakPreview" zoomScale="80" zoomScaleNormal="100" zoomScaleSheetLayoutView="80" workbookViewId="0">
      <selection activeCell="C30" sqref="C30"/>
    </sheetView>
  </sheetViews>
  <sheetFormatPr defaultRowHeight="15" x14ac:dyDescent="0.3"/>
  <cols>
    <col min="1" max="1" width="4.85546875" style="2" customWidth="1"/>
    <col min="2" max="2" width="25.28515625" style="2" customWidth="1"/>
    <col min="3" max="3" width="25.5703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407</v>
      </c>
      <c r="B1" s="76"/>
      <c r="C1" s="76"/>
      <c r="D1" s="76"/>
      <c r="E1" s="76"/>
      <c r="F1" s="76"/>
      <c r="G1" s="76"/>
      <c r="H1" s="76"/>
      <c r="I1" s="523" t="s">
        <v>109</v>
      </c>
      <c r="J1" s="523"/>
      <c r="K1" s="105"/>
    </row>
    <row r="2" spans="1:11" x14ac:dyDescent="0.3">
      <c r="A2" s="76" t="s">
        <v>140</v>
      </c>
      <c r="B2" s="76"/>
      <c r="C2" s="76"/>
      <c r="D2" s="76"/>
      <c r="E2" s="76"/>
      <c r="F2" s="76"/>
      <c r="G2" s="76"/>
      <c r="H2" s="76"/>
      <c r="I2" s="521" t="str">
        <f>'ფორმა N1'!K2</f>
        <v>01/09/2020-31/10/2020</v>
      </c>
      <c r="J2" s="522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4" t="str">
        <f>'ფორმა N1'!A5</f>
        <v>პ/გ "სამართლიანობისთვის"</v>
      </c>
      <c r="B5" s="277"/>
      <c r="C5" s="277"/>
      <c r="D5" s="277"/>
      <c r="E5" s="277"/>
      <c r="F5" s="278"/>
      <c r="G5" s="277"/>
      <c r="H5" s="277"/>
      <c r="I5" s="277"/>
      <c r="J5" s="277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 x14ac:dyDescent="0.3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 x14ac:dyDescent="0.3">
      <c r="A10" s="154">
        <v>1</v>
      </c>
      <c r="B10" s="64" t="s">
        <v>498</v>
      </c>
      <c r="C10" s="155" t="s">
        <v>500</v>
      </c>
      <c r="D10" s="156" t="s">
        <v>221</v>
      </c>
      <c r="E10" s="152">
        <v>43716</v>
      </c>
      <c r="F10" s="28">
        <f>'ფორმა N7'!C14</f>
        <v>3104</v>
      </c>
      <c r="G10" s="28">
        <f>'ფორმა N3'!D9</f>
        <v>24300</v>
      </c>
      <c r="H10" s="343">
        <f>'ფორმა N5'!D9</f>
        <v>26949.78</v>
      </c>
      <c r="I10" s="343">
        <f>F10+G10-H10</f>
        <v>454.22000000000116</v>
      </c>
      <c r="J10" s="28"/>
      <c r="K10" s="105"/>
    </row>
    <row r="11" spans="1:11" s="27" customFormat="1" ht="15.75" x14ac:dyDescent="0.3">
      <c r="A11" s="154">
        <v>1</v>
      </c>
      <c r="B11" s="64" t="s">
        <v>498</v>
      </c>
      <c r="C11" s="155" t="s">
        <v>501</v>
      </c>
      <c r="D11" s="156" t="s">
        <v>221</v>
      </c>
      <c r="E11" s="152">
        <v>43716</v>
      </c>
      <c r="F11" s="28">
        <f>'ფორმა N7'!C18</f>
        <v>0</v>
      </c>
      <c r="G11" s="28"/>
      <c r="H11" s="343"/>
      <c r="I11" s="343">
        <f>F11+G11-H11</f>
        <v>0</v>
      </c>
      <c r="J11" s="28"/>
      <c r="K11" s="105"/>
    </row>
    <row r="12" spans="1:11" x14ac:dyDescent="0.3">
      <c r="A12" s="104"/>
      <c r="B12" s="104"/>
      <c r="C12" s="104"/>
      <c r="D12" s="104"/>
      <c r="E12" s="104"/>
      <c r="F12" s="104"/>
      <c r="G12" s="104">
        <f>G10+G11</f>
        <v>24300</v>
      </c>
      <c r="H12" s="344">
        <f>H10+H11</f>
        <v>26949.78</v>
      </c>
      <c r="I12" s="344">
        <f>I10+I11</f>
        <v>454.22000000000116</v>
      </c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1" x14ac:dyDescent="0.3">
      <c r="A16" s="104"/>
      <c r="B16" s="214" t="s">
        <v>107</v>
      </c>
      <c r="C16" s="104"/>
      <c r="D16" s="104"/>
      <c r="E16" s="104"/>
      <c r="F16" s="215"/>
      <c r="G16" s="104"/>
      <c r="H16" s="104"/>
      <c r="I16" s="104"/>
      <c r="J16" s="104"/>
    </row>
    <row r="17" spans="1:10" x14ac:dyDescent="0.3">
      <c r="A17" s="104"/>
      <c r="B17" s="104"/>
      <c r="C17" s="104"/>
      <c r="D17" s="104"/>
      <c r="E17" s="104"/>
      <c r="F17" s="101"/>
      <c r="G17" s="101"/>
      <c r="H17" s="101"/>
      <c r="I17" s="101" t="s">
        <v>629</v>
      </c>
      <c r="J17" s="101"/>
    </row>
    <row r="18" spans="1:10" x14ac:dyDescent="0.3">
      <c r="A18" s="104"/>
      <c r="B18" s="104"/>
      <c r="C18" s="254"/>
      <c r="D18" s="104"/>
      <c r="E18" s="104"/>
      <c r="F18" s="254"/>
      <c r="G18" s="255"/>
      <c r="H18" s="255"/>
      <c r="I18" s="101"/>
      <c r="J18" s="101"/>
    </row>
    <row r="19" spans="1:10" x14ac:dyDescent="0.3">
      <c r="A19" s="101"/>
      <c r="B19" s="104"/>
      <c r="C19" s="216" t="s">
        <v>263</v>
      </c>
      <c r="D19" s="216"/>
      <c r="E19" s="104"/>
      <c r="F19" s="104" t="s">
        <v>268</v>
      </c>
      <c r="G19" s="101"/>
      <c r="H19" s="101"/>
      <c r="I19" s="101"/>
      <c r="J19" s="101"/>
    </row>
    <row r="20" spans="1:10" x14ac:dyDescent="0.3">
      <c r="A20" s="101"/>
      <c r="B20" s="104"/>
      <c r="C20" s="217" t="s">
        <v>139</v>
      </c>
      <c r="D20" s="104"/>
      <c r="E20" s="104"/>
      <c r="F20" s="104" t="s">
        <v>264</v>
      </c>
      <c r="G20" s="101"/>
      <c r="H20" s="101"/>
      <c r="I20" s="101"/>
      <c r="J20" s="101"/>
    </row>
    <row r="21" spans="1:10" customFormat="1" x14ac:dyDescent="0.3">
      <c r="A21" s="101"/>
      <c r="B21" s="104"/>
      <c r="C21" s="104"/>
      <c r="D21" s="217"/>
      <c r="E21" s="101"/>
      <c r="F21" s="101"/>
      <c r="G21" s="101"/>
      <c r="H21" s="101"/>
      <c r="I21" s="101"/>
      <c r="J21" s="101"/>
    </row>
    <row r="22" spans="1:10" customFormat="1" ht="12.75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</row>
    <row r="23" spans="1:10" customFormat="1" ht="12.75" x14ac:dyDescent="0.2"/>
    <row r="24" spans="1:10" customFormat="1" ht="12.75" x14ac:dyDescent="0.2"/>
    <row r="25" spans="1:10" customFormat="1" ht="12.75" x14ac:dyDescent="0.2"/>
    <row r="26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scale="9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P28" sqref="P28"/>
    </sheetView>
  </sheetViews>
  <sheetFormatPr defaultRowHeight="15" x14ac:dyDescent="0.3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 x14ac:dyDescent="0.3">
      <c r="A1" s="74" t="s">
        <v>349</v>
      </c>
      <c r="B1" s="76"/>
      <c r="C1" s="76"/>
      <c r="D1" s="76"/>
      <c r="E1" s="76"/>
      <c r="F1" s="76"/>
      <c r="G1" s="161" t="s">
        <v>109</v>
      </c>
      <c r="H1" s="162"/>
    </row>
    <row r="2" spans="1:8" x14ac:dyDescent="0.3">
      <c r="A2" s="76" t="s">
        <v>140</v>
      </c>
      <c r="B2" s="76"/>
      <c r="C2" s="76"/>
      <c r="D2" s="76"/>
      <c r="E2" s="76"/>
      <c r="F2" s="76"/>
      <c r="G2" s="163" t="str">
        <f>'ფორმა N1'!K2</f>
        <v>01/09/2020-31/10/2020</v>
      </c>
      <c r="H2" s="162"/>
    </row>
    <row r="3" spans="1:8" x14ac:dyDescent="0.3">
      <c r="A3" s="76"/>
      <c r="B3" s="76"/>
      <c r="C3" s="76"/>
      <c r="D3" s="76"/>
      <c r="E3" s="76"/>
      <c r="F3" s="76"/>
      <c r="G3" s="102"/>
      <c r="H3" s="162"/>
    </row>
    <row r="4" spans="1:8" x14ac:dyDescent="0.3">
      <c r="A4" s="77" t="str">
        <f>'[5]ფორმა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4" t="str">
        <f>'ფორმა N1'!A5</f>
        <v>პ/გ "სამართლიანობისთვის"</v>
      </c>
      <c r="B5" s="204"/>
      <c r="C5" s="204"/>
      <c r="D5" s="204"/>
      <c r="E5" s="204"/>
      <c r="F5" s="204"/>
      <c r="G5" s="204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4" t="s">
        <v>307</v>
      </c>
      <c r="B8" s="164" t="s">
        <v>141</v>
      </c>
      <c r="C8" s="165" t="s">
        <v>347</v>
      </c>
      <c r="D8" s="165" t="s">
        <v>348</v>
      </c>
      <c r="E8" s="165" t="s">
        <v>270</v>
      </c>
      <c r="F8" s="164" t="s">
        <v>312</v>
      </c>
      <c r="G8" s="165" t="s">
        <v>308</v>
      </c>
      <c r="H8" s="105"/>
    </row>
    <row r="9" spans="1:8" x14ac:dyDescent="0.3">
      <c r="A9" s="166" t="s">
        <v>309</v>
      </c>
      <c r="B9" s="167"/>
      <c r="C9" s="168"/>
      <c r="D9" s="169"/>
      <c r="E9" s="169"/>
      <c r="F9" s="169"/>
      <c r="G9" s="170"/>
      <c r="H9" s="105"/>
    </row>
    <row r="10" spans="1:8" ht="15.75" x14ac:dyDescent="0.3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 x14ac:dyDescent="0.3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 x14ac:dyDescent="0.3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 x14ac:dyDescent="0.3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 x14ac:dyDescent="0.3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 x14ac:dyDescent="0.3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 x14ac:dyDescent="0.3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 x14ac:dyDescent="0.3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 x14ac:dyDescent="0.3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 x14ac:dyDescent="0.3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 x14ac:dyDescent="0.3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 x14ac:dyDescent="0.3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 x14ac:dyDescent="0.3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 x14ac:dyDescent="0.3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 x14ac:dyDescent="0.3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 x14ac:dyDescent="0.3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 x14ac:dyDescent="0.3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 x14ac:dyDescent="0.3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 x14ac:dyDescent="0.3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 x14ac:dyDescent="0.3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 x14ac:dyDescent="0.3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 x14ac:dyDescent="0.3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 x14ac:dyDescent="0.3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 x14ac:dyDescent="0.3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 x14ac:dyDescent="0.3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 x14ac:dyDescent="0.3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 x14ac:dyDescent="0.3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 x14ac:dyDescent="0.3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 x14ac:dyDescent="0.3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 x14ac:dyDescent="0.3">
      <c r="A39" s="167" t="s">
        <v>273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 x14ac:dyDescent="0.3">
      <c r="A40" s="176" t="s">
        <v>310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 x14ac:dyDescent="0.3">
      <c r="B44" s="184" t="s">
        <v>107</v>
      </c>
      <c r="F44" s="185"/>
    </row>
    <row r="45" spans="1:10" x14ac:dyDescent="0.3">
      <c r="F45" s="183"/>
      <c r="G45" s="183"/>
      <c r="H45" s="183"/>
      <c r="I45" s="183"/>
      <c r="J45" s="183"/>
    </row>
    <row r="46" spans="1:10" x14ac:dyDescent="0.3">
      <c r="C46" s="186"/>
      <c r="F46" s="186"/>
      <c r="G46" s="187"/>
      <c r="H46" s="183"/>
      <c r="I46" s="183"/>
      <c r="J46" s="183"/>
    </row>
    <row r="47" spans="1:10" x14ac:dyDescent="0.3">
      <c r="A47" s="183"/>
      <c r="C47" s="188" t="s">
        <v>263</v>
      </c>
      <c r="F47" s="189" t="s">
        <v>268</v>
      </c>
      <c r="G47" s="187"/>
      <c r="H47" s="183"/>
      <c r="I47" s="183"/>
      <c r="J47" s="183"/>
    </row>
    <row r="48" spans="1:10" x14ac:dyDescent="0.3">
      <c r="A48" s="183"/>
      <c r="C48" s="190" t="s">
        <v>139</v>
      </c>
      <c r="F48" s="182" t="s">
        <v>264</v>
      </c>
      <c r="G48" s="183"/>
      <c r="H48" s="183"/>
      <c r="I48" s="183"/>
      <c r="J48" s="183"/>
    </row>
    <row r="49" spans="2:2" s="183" customFormat="1" x14ac:dyDescent="0.3">
      <c r="B49" s="182"/>
    </row>
    <row r="50" spans="2:2" s="183" customFormat="1" ht="12.75" x14ac:dyDescent="0.2"/>
    <row r="51" spans="2:2" s="183" customFormat="1" ht="12.75" x14ac:dyDescent="0.2"/>
    <row r="52" spans="2:2" s="183" customFormat="1" ht="12.75" x14ac:dyDescent="0.2"/>
    <row r="53" spans="2:2" s="183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S34" sqref="S34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299</v>
      </c>
      <c r="B1" s="138"/>
      <c r="C1" s="138"/>
      <c r="D1" s="138"/>
      <c r="E1" s="138"/>
      <c r="F1" s="78"/>
      <c r="G1" s="78"/>
      <c r="H1" s="78"/>
      <c r="I1" s="535" t="s">
        <v>109</v>
      </c>
      <c r="J1" s="535"/>
      <c r="K1" s="144"/>
    </row>
    <row r="2" spans="1:12" s="23" customFormat="1" ht="15" x14ac:dyDescent="0.3">
      <c r="A2" s="105" t="s">
        <v>140</v>
      </c>
      <c r="B2" s="138"/>
      <c r="C2" s="138"/>
      <c r="D2" s="138"/>
      <c r="E2" s="138"/>
      <c r="F2" s="139"/>
      <c r="G2" s="140"/>
      <c r="H2" s="140"/>
      <c r="I2" s="521" t="str">
        <f>'ფორმა N1'!K2</f>
        <v>01/09/2020-31/10/2020</v>
      </c>
      <c r="J2" s="522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პ/გ "სამართლიანობისთვის"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537" t="s">
        <v>220</v>
      </c>
      <c r="C7" s="537"/>
      <c r="D7" s="537" t="s">
        <v>287</v>
      </c>
      <c r="E7" s="537"/>
      <c r="F7" s="537" t="s">
        <v>288</v>
      </c>
      <c r="G7" s="537"/>
      <c r="H7" s="151" t="s">
        <v>274</v>
      </c>
      <c r="I7" s="537" t="s">
        <v>223</v>
      </c>
      <c r="J7" s="537"/>
      <c r="K7" s="145"/>
    </row>
    <row r="8" spans="1:12" ht="15" x14ac:dyDescent="0.2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 x14ac:dyDescent="0.2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395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263</v>
      </c>
      <c r="F49" s="12" t="s">
        <v>268</v>
      </c>
      <c r="G49" s="72"/>
      <c r="I49"/>
      <c r="J49"/>
    </row>
    <row r="50" spans="1:10" s="2" customFormat="1" ht="15" x14ac:dyDescent="0.3">
      <c r="B50" s="66" t="s">
        <v>139</v>
      </c>
      <c r="F50" s="2" t="s">
        <v>264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N25" sqref="N25"/>
    </sheetView>
  </sheetViews>
  <sheetFormatPr defaultRowHeight="12.75" x14ac:dyDescent="0.2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 x14ac:dyDescent="0.2">
      <c r="A1" s="191" t="s">
        <v>477</v>
      </c>
      <c r="B1" s="191"/>
      <c r="C1" s="192"/>
      <c r="D1" s="192"/>
      <c r="E1" s="192"/>
      <c r="F1" s="192"/>
      <c r="G1" s="192"/>
      <c r="H1" s="192"/>
      <c r="I1" s="284" t="s">
        <v>109</v>
      </c>
    </row>
    <row r="2" spans="1:9" ht="15" x14ac:dyDescent="0.3">
      <c r="A2" s="148" t="s">
        <v>140</v>
      </c>
      <c r="B2" s="148"/>
      <c r="C2" s="192"/>
      <c r="D2" s="192"/>
      <c r="E2" s="192"/>
      <c r="F2" s="192"/>
      <c r="G2" s="192"/>
      <c r="H2" s="192"/>
      <c r="I2" s="281" t="str">
        <f>'ფორმა N1'!K2</f>
        <v>01/09/2020-31/10/2020</v>
      </c>
    </row>
    <row r="3" spans="1:9" ht="15" x14ac:dyDescent="0.2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 x14ac:dyDescent="0.3">
      <c r="A4" s="114" t="s">
        <v>269</v>
      </c>
      <c r="B4" s="114"/>
      <c r="C4" s="114"/>
      <c r="D4" s="114"/>
      <c r="E4" s="290"/>
      <c r="F4" s="193"/>
      <c r="G4" s="192"/>
      <c r="H4" s="192"/>
      <c r="I4" s="193"/>
    </row>
    <row r="5" spans="1:9" s="295" customFormat="1" ht="15" x14ac:dyDescent="0.3">
      <c r="A5" s="291" t="str">
        <f>'ფორმა N1'!A5</f>
        <v>პ/გ "სამართლიანობისთვის"</v>
      </c>
      <c r="B5" s="291"/>
      <c r="C5" s="292"/>
      <c r="D5" s="292"/>
      <c r="E5" s="292"/>
      <c r="F5" s="293"/>
      <c r="G5" s="294"/>
      <c r="H5" s="294"/>
      <c r="I5" s="293"/>
    </row>
    <row r="6" spans="1:9" ht="13.5" x14ac:dyDescent="0.2">
      <c r="A6" s="142"/>
      <c r="B6" s="142"/>
      <c r="C6" s="296"/>
      <c r="D6" s="296"/>
      <c r="E6" s="296"/>
      <c r="F6" s="192"/>
      <c r="G6" s="192"/>
      <c r="H6" s="192"/>
      <c r="I6" s="192"/>
    </row>
    <row r="7" spans="1:9" ht="60" x14ac:dyDescent="0.2">
      <c r="A7" s="297" t="s">
        <v>64</v>
      </c>
      <c r="B7" s="297" t="s">
        <v>468</v>
      </c>
      <c r="C7" s="298" t="s">
        <v>469</v>
      </c>
      <c r="D7" s="298" t="s">
        <v>470</v>
      </c>
      <c r="E7" s="298" t="s">
        <v>471</v>
      </c>
      <c r="F7" s="298" t="s">
        <v>358</v>
      </c>
      <c r="G7" s="298" t="s">
        <v>472</v>
      </c>
      <c r="H7" s="298" t="s">
        <v>473</v>
      </c>
      <c r="I7" s="298" t="s">
        <v>474</v>
      </c>
    </row>
    <row r="8" spans="1:9" ht="15" x14ac:dyDescent="0.2">
      <c r="A8" s="297">
        <v>1</v>
      </c>
      <c r="B8" s="297">
        <v>2</v>
      </c>
      <c r="C8" s="297">
        <v>3</v>
      </c>
      <c r="D8" s="298">
        <v>4</v>
      </c>
      <c r="E8" s="297">
        <v>5</v>
      </c>
      <c r="F8" s="298">
        <v>6</v>
      </c>
      <c r="G8" s="297">
        <v>7</v>
      </c>
      <c r="H8" s="298">
        <v>8</v>
      </c>
      <c r="I8" s="298">
        <v>9</v>
      </c>
    </row>
    <row r="9" spans="1:9" ht="30" x14ac:dyDescent="0.2">
      <c r="A9" s="299">
        <v>1</v>
      </c>
      <c r="B9" s="299" t="s">
        <v>519</v>
      </c>
      <c r="C9" s="300" t="s">
        <v>520</v>
      </c>
      <c r="D9" s="423" t="s">
        <v>521</v>
      </c>
      <c r="E9" s="300" t="s">
        <v>522</v>
      </c>
      <c r="F9" s="300" t="s">
        <v>523</v>
      </c>
      <c r="G9" s="299">
        <v>2500</v>
      </c>
      <c r="H9" s="424">
        <v>42001003909</v>
      </c>
      <c r="I9" s="300" t="s">
        <v>524</v>
      </c>
    </row>
    <row r="10" spans="1:9" ht="30" x14ac:dyDescent="0.2">
      <c r="A10" s="299">
        <v>2</v>
      </c>
      <c r="B10" s="299" t="s">
        <v>519</v>
      </c>
      <c r="C10" s="300" t="s">
        <v>601</v>
      </c>
      <c r="D10" s="300" t="s">
        <v>602</v>
      </c>
      <c r="E10" s="507">
        <v>44099</v>
      </c>
      <c r="F10" s="300" t="s">
        <v>603</v>
      </c>
      <c r="G10" s="300">
        <v>1750</v>
      </c>
      <c r="H10" s="300">
        <v>18001016365</v>
      </c>
      <c r="I10" s="300" t="s">
        <v>604</v>
      </c>
    </row>
    <row r="11" spans="1:9" ht="30" x14ac:dyDescent="0.2">
      <c r="A11" s="299">
        <v>3</v>
      </c>
      <c r="B11" s="299" t="s">
        <v>519</v>
      </c>
      <c r="C11" s="299" t="s">
        <v>605</v>
      </c>
      <c r="D11" s="299" t="s">
        <v>606</v>
      </c>
      <c r="E11" s="508" t="s">
        <v>607</v>
      </c>
      <c r="F11" s="299" t="s">
        <v>608</v>
      </c>
      <c r="G11" s="509">
        <v>625</v>
      </c>
      <c r="H11" s="299">
        <v>31001006608</v>
      </c>
      <c r="I11" s="299" t="s">
        <v>609</v>
      </c>
    </row>
    <row r="12" spans="1:9" ht="30" x14ac:dyDescent="0.2">
      <c r="A12" s="299">
        <v>4</v>
      </c>
      <c r="B12" s="299" t="s">
        <v>519</v>
      </c>
      <c r="C12" s="299" t="s">
        <v>610</v>
      </c>
      <c r="D12" s="299" t="s">
        <v>611</v>
      </c>
      <c r="E12" s="299" t="s">
        <v>612</v>
      </c>
      <c r="F12" s="299">
        <v>87</v>
      </c>
      <c r="G12" s="299">
        <v>500</v>
      </c>
      <c r="H12" s="510" t="s">
        <v>613</v>
      </c>
      <c r="I12" s="299" t="s">
        <v>614</v>
      </c>
    </row>
    <row r="13" spans="1:9" ht="30" x14ac:dyDescent="0.2">
      <c r="A13" s="299">
        <v>5</v>
      </c>
      <c r="B13" s="299" t="s">
        <v>519</v>
      </c>
      <c r="C13" s="299" t="s">
        <v>615</v>
      </c>
      <c r="D13" s="299" t="s">
        <v>616</v>
      </c>
      <c r="E13" s="508" t="s">
        <v>617</v>
      </c>
      <c r="F13" s="299" t="s">
        <v>618</v>
      </c>
      <c r="G13" s="509">
        <v>500</v>
      </c>
      <c r="H13" s="299">
        <v>39001026290</v>
      </c>
      <c r="I13" s="299" t="s">
        <v>619</v>
      </c>
    </row>
    <row r="14" spans="1:9" ht="30" x14ac:dyDescent="0.2">
      <c r="A14" s="299">
        <v>6</v>
      </c>
      <c r="B14" s="299" t="s">
        <v>519</v>
      </c>
      <c r="C14" s="299" t="s">
        <v>620</v>
      </c>
      <c r="D14" s="299" t="s">
        <v>621</v>
      </c>
      <c r="E14" s="299" t="s">
        <v>622</v>
      </c>
      <c r="F14" s="299" t="s">
        <v>623</v>
      </c>
      <c r="G14" s="299">
        <v>1600</v>
      </c>
      <c r="H14" s="299">
        <v>31001001755</v>
      </c>
      <c r="I14" s="299" t="s">
        <v>624</v>
      </c>
    </row>
    <row r="15" spans="1:9" ht="30" x14ac:dyDescent="0.2">
      <c r="A15" s="299">
        <v>7</v>
      </c>
      <c r="B15" s="299" t="s">
        <v>519</v>
      </c>
      <c r="C15" s="299" t="s">
        <v>625</v>
      </c>
      <c r="D15" s="299" t="s">
        <v>626</v>
      </c>
      <c r="E15" s="508" t="s">
        <v>617</v>
      </c>
      <c r="F15" s="299" t="s">
        <v>627</v>
      </c>
      <c r="G15" s="299">
        <v>300</v>
      </c>
      <c r="H15" s="511">
        <v>23001011137</v>
      </c>
      <c r="I15" s="299" t="s">
        <v>628</v>
      </c>
    </row>
    <row r="16" spans="1:9" ht="15" x14ac:dyDescent="0.2">
      <c r="A16" s="299">
        <v>8</v>
      </c>
      <c r="B16" s="299"/>
      <c r="C16" s="300"/>
      <c r="D16" s="300"/>
      <c r="E16" s="300"/>
      <c r="F16" s="300"/>
      <c r="G16" s="300"/>
      <c r="H16" s="300"/>
      <c r="I16" s="300"/>
    </row>
    <row r="17" spans="1:9" ht="15" x14ac:dyDescent="0.2">
      <c r="A17" s="299">
        <v>9</v>
      </c>
      <c r="B17" s="299"/>
      <c r="C17" s="300"/>
      <c r="D17" s="300"/>
      <c r="E17" s="300"/>
      <c r="F17" s="300"/>
      <c r="G17" s="300"/>
      <c r="H17" s="300"/>
      <c r="I17" s="300"/>
    </row>
    <row r="18" spans="1:9" ht="15" x14ac:dyDescent="0.2">
      <c r="A18" s="299">
        <v>10</v>
      </c>
      <c r="B18" s="299"/>
      <c r="C18" s="300"/>
      <c r="D18" s="300"/>
      <c r="E18" s="300"/>
      <c r="F18" s="300"/>
      <c r="G18" s="300"/>
      <c r="H18" s="300"/>
      <c r="I18" s="300"/>
    </row>
    <row r="19" spans="1:9" ht="15" x14ac:dyDescent="0.2">
      <c r="A19" s="299">
        <v>11</v>
      </c>
      <c r="B19" s="299"/>
      <c r="C19" s="300"/>
      <c r="D19" s="300"/>
      <c r="E19" s="300"/>
      <c r="F19" s="300"/>
      <c r="G19" s="300"/>
      <c r="H19" s="300"/>
      <c r="I19" s="300"/>
    </row>
    <row r="20" spans="1:9" ht="15" x14ac:dyDescent="0.2">
      <c r="A20" s="299">
        <v>12</v>
      </c>
      <c r="B20" s="299"/>
      <c r="C20" s="300"/>
      <c r="D20" s="300"/>
      <c r="E20" s="300"/>
      <c r="F20" s="300"/>
      <c r="G20" s="300"/>
      <c r="H20" s="300"/>
      <c r="I20" s="300"/>
    </row>
    <row r="21" spans="1:9" ht="15" x14ac:dyDescent="0.2">
      <c r="A21" s="299">
        <v>13</v>
      </c>
      <c r="B21" s="299"/>
      <c r="C21" s="300"/>
      <c r="D21" s="300"/>
      <c r="E21" s="300"/>
      <c r="F21" s="300"/>
      <c r="G21" s="300"/>
      <c r="H21" s="300"/>
      <c r="I21" s="300"/>
    </row>
    <row r="22" spans="1:9" ht="15" x14ac:dyDescent="0.2">
      <c r="A22" s="299">
        <v>14</v>
      </c>
      <c r="B22" s="299"/>
      <c r="C22" s="300"/>
      <c r="D22" s="300"/>
      <c r="E22" s="300"/>
      <c r="F22" s="300"/>
      <c r="G22" s="300"/>
      <c r="H22" s="300"/>
      <c r="I22" s="300"/>
    </row>
    <row r="23" spans="1:9" ht="15" x14ac:dyDescent="0.2">
      <c r="A23" s="299">
        <v>15</v>
      </c>
      <c r="B23" s="299"/>
      <c r="C23" s="300"/>
      <c r="D23" s="300"/>
      <c r="E23" s="300"/>
      <c r="F23" s="300"/>
      <c r="G23" s="300"/>
      <c r="H23" s="300"/>
      <c r="I23" s="300"/>
    </row>
    <row r="24" spans="1:9" ht="15" x14ac:dyDescent="0.2">
      <c r="A24" s="299">
        <v>16</v>
      </c>
      <c r="B24" s="299"/>
      <c r="C24" s="300"/>
      <c r="D24" s="300"/>
      <c r="E24" s="300"/>
      <c r="F24" s="300"/>
      <c r="G24" s="300"/>
      <c r="H24" s="300"/>
      <c r="I24" s="300"/>
    </row>
    <row r="25" spans="1:9" ht="15" x14ac:dyDescent="0.2">
      <c r="A25" s="299">
        <v>17</v>
      </c>
      <c r="B25" s="299"/>
      <c r="C25" s="300"/>
      <c r="D25" s="300"/>
      <c r="E25" s="300"/>
      <c r="F25" s="300"/>
      <c r="G25" s="300"/>
      <c r="H25" s="300"/>
      <c r="I25" s="300"/>
    </row>
    <row r="26" spans="1:9" ht="15" x14ac:dyDescent="0.2">
      <c r="A26" s="299">
        <v>18</v>
      </c>
      <c r="B26" s="299"/>
      <c r="C26" s="300"/>
      <c r="D26" s="300"/>
      <c r="E26" s="300"/>
      <c r="F26" s="300"/>
      <c r="G26" s="300"/>
      <c r="H26" s="300"/>
      <c r="I26" s="300"/>
    </row>
    <row r="27" spans="1:9" ht="15" x14ac:dyDescent="0.2">
      <c r="A27" s="299" t="s">
        <v>273</v>
      </c>
      <c r="B27" s="299"/>
      <c r="C27" s="300"/>
      <c r="D27" s="300"/>
      <c r="E27" s="300"/>
      <c r="F27" s="300"/>
      <c r="G27" s="300">
        <f>SUM(G9:G24)</f>
        <v>7775</v>
      </c>
      <c r="H27" s="300"/>
      <c r="I27" s="300"/>
    </row>
    <row r="28" spans="1:9" x14ac:dyDescent="0.2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 x14ac:dyDescent="0.2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 x14ac:dyDescent="0.2">
      <c r="A30" s="301"/>
      <c r="B30" s="301"/>
      <c r="C30" s="194"/>
      <c r="D30" s="194"/>
      <c r="E30" s="194"/>
      <c r="F30" s="194"/>
      <c r="G30" s="194"/>
      <c r="H30" s="194"/>
      <c r="I30" s="194"/>
    </row>
    <row r="31" spans="1:9" ht="15" x14ac:dyDescent="0.3">
      <c r="A31" s="21"/>
      <c r="B31" s="21"/>
      <c r="C31" s="302" t="s">
        <v>107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38"/>
      <c r="E32" s="538"/>
      <c r="G32" s="197"/>
      <c r="H32" s="303"/>
    </row>
    <row r="33" spans="3:8" ht="15" x14ac:dyDescent="0.3">
      <c r="C33" s="21"/>
      <c r="D33" s="539" t="s">
        <v>263</v>
      </c>
      <c r="E33" s="539"/>
      <c r="G33" s="540" t="s">
        <v>475</v>
      </c>
      <c r="H33" s="540"/>
    </row>
    <row r="34" spans="3:8" ht="15" x14ac:dyDescent="0.3">
      <c r="C34" s="21"/>
      <c r="D34" s="21"/>
      <c r="E34" s="21"/>
      <c r="G34" s="541"/>
      <c r="H34" s="541"/>
    </row>
    <row r="35" spans="3:8" ht="15" x14ac:dyDescent="0.3">
      <c r="C35" s="21"/>
      <c r="D35" s="542" t="s">
        <v>139</v>
      </c>
      <c r="E35" s="542"/>
      <c r="G35" s="541"/>
      <c r="H35" s="54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Q32" sqref="Q32:Q33"/>
    </sheetView>
  </sheetViews>
  <sheetFormatPr defaultRowHeight="12.75" x14ac:dyDescent="0.2"/>
  <cols>
    <col min="1" max="1" width="6.85546875" style="295" customWidth="1"/>
    <col min="2" max="2" width="14.85546875" style="295" customWidth="1"/>
    <col min="3" max="3" width="21.140625" style="295" customWidth="1"/>
    <col min="4" max="5" width="12.7109375" style="295" customWidth="1"/>
    <col min="6" max="6" width="13.42578125" style="295" bestFit="1" customWidth="1"/>
    <col min="7" max="7" width="15.28515625" style="295" customWidth="1"/>
    <col min="8" max="8" width="23.85546875" style="295" customWidth="1"/>
    <col min="9" max="9" width="12.140625" style="295" bestFit="1" customWidth="1"/>
    <col min="10" max="10" width="19" style="295" customWidth="1"/>
    <col min="11" max="11" width="17.7109375" style="295" customWidth="1"/>
    <col min="12" max="16384" width="9.140625" style="295"/>
  </cols>
  <sheetData>
    <row r="1" spans="1:12" s="198" customFormat="1" ht="15" x14ac:dyDescent="0.2">
      <c r="A1" s="191" t="s">
        <v>300</v>
      </c>
      <c r="B1" s="191"/>
      <c r="C1" s="191"/>
      <c r="D1" s="192"/>
      <c r="E1" s="192"/>
      <c r="F1" s="192"/>
      <c r="G1" s="192"/>
      <c r="H1" s="192"/>
      <c r="I1" s="192"/>
      <c r="J1" s="192"/>
      <c r="K1" s="284" t="s">
        <v>109</v>
      </c>
    </row>
    <row r="2" spans="1:12" s="198" customFormat="1" ht="15" x14ac:dyDescent="0.3">
      <c r="A2" s="148" t="s">
        <v>140</v>
      </c>
      <c r="B2" s="148"/>
      <c r="C2" s="148"/>
      <c r="D2" s="192"/>
      <c r="E2" s="192"/>
      <c r="F2" s="192"/>
      <c r="G2" s="192"/>
      <c r="H2" s="192"/>
      <c r="I2" s="192"/>
      <c r="J2" s="192"/>
      <c r="K2" s="281" t="str">
        <f>'ფორმა N1'!K2</f>
        <v>01/09/2020-31/10/2020</v>
      </c>
    </row>
    <row r="3" spans="1:12" s="198" customFormat="1" ht="15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295"/>
    </row>
    <row r="4" spans="1:12" s="198" customFormat="1" ht="15" x14ac:dyDescent="0.3">
      <c r="A4" s="114" t="s">
        <v>269</v>
      </c>
      <c r="B4" s="114"/>
      <c r="C4" s="114"/>
      <c r="D4" s="114"/>
      <c r="E4" s="114"/>
      <c r="F4" s="290"/>
      <c r="G4" s="193"/>
      <c r="H4" s="192"/>
      <c r="I4" s="192"/>
      <c r="J4" s="192"/>
      <c r="K4" s="192"/>
    </row>
    <row r="5" spans="1:12" ht="15" x14ac:dyDescent="0.3">
      <c r="A5" s="291" t="str">
        <f>'ფორმა N1'!A5</f>
        <v>პ/გ "სამართლიანობისთვის"</v>
      </c>
      <c r="B5" s="291"/>
      <c r="C5" s="291"/>
      <c r="D5" s="292"/>
      <c r="E5" s="292"/>
      <c r="F5" s="292"/>
      <c r="G5" s="293"/>
      <c r="H5" s="294"/>
      <c r="I5" s="294"/>
      <c r="J5" s="294"/>
      <c r="K5" s="293"/>
    </row>
    <row r="6" spans="1:12" s="198" customFormat="1" ht="13.5" x14ac:dyDescent="0.2">
      <c r="A6" s="142"/>
      <c r="B6" s="142"/>
      <c r="C6" s="142"/>
      <c r="D6" s="296"/>
      <c r="E6" s="296"/>
      <c r="F6" s="296"/>
      <c r="G6" s="192"/>
      <c r="H6" s="192"/>
      <c r="I6" s="192"/>
      <c r="J6" s="192"/>
      <c r="K6" s="192"/>
    </row>
    <row r="7" spans="1:12" s="198" customFormat="1" ht="60" x14ac:dyDescent="0.2">
      <c r="A7" s="297" t="s">
        <v>64</v>
      </c>
      <c r="B7" s="297" t="s">
        <v>468</v>
      </c>
      <c r="C7" s="297" t="s">
        <v>243</v>
      </c>
      <c r="D7" s="298" t="s">
        <v>240</v>
      </c>
      <c r="E7" s="298" t="s">
        <v>241</v>
      </c>
      <c r="F7" s="298" t="s">
        <v>334</v>
      </c>
      <c r="G7" s="298" t="s">
        <v>242</v>
      </c>
      <c r="H7" s="298" t="s">
        <v>476</v>
      </c>
      <c r="I7" s="298" t="s">
        <v>239</v>
      </c>
      <c r="J7" s="298" t="s">
        <v>473</v>
      </c>
      <c r="K7" s="298" t="s">
        <v>474</v>
      </c>
    </row>
    <row r="8" spans="1:12" s="198" customFormat="1" ht="15" x14ac:dyDescent="0.2">
      <c r="A8" s="297">
        <v>1</v>
      </c>
      <c r="B8" s="297">
        <v>2</v>
      </c>
      <c r="C8" s="297">
        <v>3</v>
      </c>
      <c r="D8" s="298">
        <v>4</v>
      </c>
      <c r="E8" s="297">
        <v>5</v>
      </c>
      <c r="F8" s="298">
        <v>6</v>
      </c>
      <c r="G8" s="297">
        <v>7</v>
      </c>
      <c r="H8" s="298">
        <v>8</v>
      </c>
      <c r="I8" s="297">
        <v>9</v>
      </c>
      <c r="J8" s="297">
        <v>10</v>
      </c>
      <c r="K8" s="298">
        <v>11</v>
      </c>
    </row>
    <row r="9" spans="1:12" s="198" customFormat="1" ht="15" x14ac:dyDescent="0.2">
      <c r="A9" s="299">
        <v>1</v>
      </c>
      <c r="B9" s="299"/>
      <c r="C9" s="299"/>
      <c r="D9" s="300"/>
      <c r="E9" s="300"/>
      <c r="F9" s="300"/>
      <c r="G9" s="300"/>
      <c r="H9" s="300"/>
      <c r="I9" s="300"/>
      <c r="J9" s="300"/>
      <c r="K9" s="300"/>
    </row>
    <row r="10" spans="1:12" s="198" customFormat="1" ht="15" x14ac:dyDescent="0.2">
      <c r="A10" s="299">
        <v>2</v>
      </c>
      <c r="B10" s="299"/>
      <c r="C10" s="299"/>
      <c r="D10" s="300"/>
      <c r="E10" s="300"/>
      <c r="F10" s="300"/>
      <c r="G10" s="300"/>
      <c r="H10" s="300"/>
      <c r="I10" s="300"/>
      <c r="J10" s="300"/>
      <c r="K10" s="300"/>
    </row>
    <row r="11" spans="1:12" s="198" customFormat="1" ht="15" x14ac:dyDescent="0.2">
      <c r="A11" s="299">
        <v>3</v>
      </c>
      <c r="B11" s="299"/>
      <c r="C11" s="299"/>
      <c r="D11" s="300"/>
      <c r="E11" s="300"/>
      <c r="F11" s="300"/>
      <c r="G11" s="300"/>
      <c r="H11" s="300"/>
      <c r="I11" s="300"/>
      <c r="J11" s="300"/>
      <c r="K11" s="300"/>
    </row>
    <row r="12" spans="1:12" s="198" customFormat="1" ht="15" x14ac:dyDescent="0.2">
      <c r="A12" s="299">
        <v>4</v>
      </c>
      <c r="B12" s="299"/>
      <c r="C12" s="299"/>
      <c r="D12" s="300"/>
      <c r="E12" s="300"/>
      <c r="F12" s="300"/>
      <c r="G12" s="300"/>
      <c r="H12" s="300"/>
      <c r="I12" s="300"/>
      <c r="J12" s="300"/>
      <c r="K12" s="300"/>
    </row>
    <row r="13" spans="1:12" s="198" customFormat="1" ht="15" x14ac:dyDescent="0.2">
      <c r="A13" s="299">
        <v>5</v>
      </c>
      <c r="B13" s="299"/>
      <c r="C13" s="299"/>
      <c r="D13" s="300"/>
      <c r="E13" s="300"/>
      <c r="F13" s="300"/>
      <c r="G13" s="300"/>
      <c r="H13" s="300"/>
      <c r="I13" s="300"/>
      <c r="J13" s="300"/>
      <c r="K13" s="300"/>
    </row>
    <row r="14" spans="1:12" s="198" customFormat="1" ht="15" x14ac:dyDescent="0.2">
      <c r="A14" s="299">
        <v>6</v>
      </c>
      <c r="B14" s="299"/>
      <c r="C14" s="299"/>
      <c r="D14" s="300"/>
      <c r="E14" s="300"/>
      <c r="F14" s="300"/>
      <c r="G14" s="300"/>
      <c r="H14" s="300"/>
      <c r="I14" s="300"/>
      <c r="J14" s="300"/>
      <c r="K14" s="300"/>
    </row>
    <row r="15" spans="1:12" s="198" customFormat="1" ht="15" x14ac:dyDescent="0.2">
      <c r="A15" s="299">
        <v>7</v>
      </c>
      <c r="B15" s="299"/>
      <c r="C15" s="299"/>
      <c r="D15" s="300"/>
      <c r="E15" s="300"/>
      <c r="F15" s="300"/>
      <c r="G15" s="300"/>
      <c r="H15" s="300"/>
      <c r="I15" s="300"/>
      <c r="J15" s="300"/>
      <c r="K15" s="300"/>
    </row>
    <row r="16" spans="1:12" s="198" customFormat="1" ht="15" x14ac:dyDescent="0.2">
      <c r="A16" s="299">
        <v>8</v>
      </c>
      <c r="B16" s="299"/>
      <c r="C16" s="299"/>
      <c r="D16" s="300"/>
      <c r="E16" s="300"/>
      <c r="F16" s="300"/>
      <c r="G16" s="300"/>
      <c r="H16" s="300"/>
      <c r="I16" s="300"/>
      <c r="J16" s="300"/>
      <c r="K16" s="300"/>
    </row>
    <row r="17" spans="1:11" s="198" customFormat="1" ht="15" x14ac:dyDescent="0.2">
      <c r="A17" s="299">
        <v>9</v>
      </c>
      <c r="B17" s="299"/>
      <c r="C17" s="299"/>
      <c r="D17" s="300"/>
      <c r="E17" s="300"/>
      <c r="F17" s="300"/>
      <c r="G17" s="300"/>
      <c r="H17" s="300"/>
      <c r="I17" s="300"/>
      <c r="J17" s="300"/>
      <c r="K17" s="300"/>
    </row>
    <row r="18" spans="1:11" s="198" customFormat="1" ht="15" x14ac:dyDescent="0.2">
      <c r="A18" s="299">
        <v>10</v>
      </c>
      <c r="B18" s="299"/>
      <c r="C18" s="299"/>
      <c r="D18" s="300"/>
      <c r="E18" s="300"/>
      <c r="F18" s="300"/>
      <c r="G18" s="300"/>
      <c r="H18" s="300"/>
      <c r="I18" s="300"/>
      <c r="J18" s="300"/>
      <c r="K18" s="300"/>
    </row>
    <row r="19" spans="1:11" s="198" customFormat="1" ht="15" x14ac:dyDescent="0.2">
      <c r="A19" s="299">
        <v>11</v>
      </c>
      <c r="B19" s="299"/>
      <c r="C19" s="299"/>
      <c r="D19" s="300"/>
      <c r="E19" s="300"/>
      <c r="F19" s="300"/>
      <c r="G19" s="300"/>
      <c r="H19" s="300"/>
      <c r="I19" s="300"/>
      <c r="J19" s="300"/>
      <c r="K19" s="300"/>
    </row>
    <row r="20" spans="1:11" s="198" customFormat="1" ht="15" x14ac:dyDescent="0.2">
      <c r="A20" s="299">
        <v>12</v>
      </c>
      <c r="B20" s="299"/>
      <c r="C20" s="299"/>
      <c r="D20" s="300"/>
      <c r="E20" s="300"/>
      <c r="F20" s="300"/>
      <c r="G20" s="300"/>
      <c r="H20" s="300"/>
      <c r="I20" s="300"/>
      <c r="J20" s="300"/>
      <c r="K20" s="300"/>
    </row>
    <row r="21" spans="1:11" s="198" customFormat="1" ht="15" x14ac:dyDescent="0.2">
      <c r="A21" s="299">
        <v>13</v>
      </c>
      <c r="B21" s="299"/>
      <c r="C21" s="299"/>
      <c r="D21" s="300"/>
      <c r="E21" s="300"/>
      <c r="F21" s="300"/>
      <c r="G21" s="300"/>
      <c r="H21" s="300"/>
      <c r="I21" s="300"/>
      <c r="J21" s="300"/>
      <c r="K21" s="300"/>
    </row>
    <row r="22" spans="1:11" s="198" customFormat="1" ht="15" x14ac:dyDescent="0.2">
      <c r="A22" s="299">
        <v>14</v>
      </c>
      <c r="B22" s="299"/>
      <c r="C22" s="299"/>
      <c r="D22" s="300"/>
      <c r="E22" s="300"/>
      <c r="F22" s="300"/>
      <c r="G22" s="300"/>
      <c r="H22" s="300"/>
      <c r="I22" s="300"/>
      <c r="J22" s="300"/>
      <c r="K22" s="300"/>
    </row>
    <row r="23" spans="1:11" s="198" customFormat="1" ht="15" x14ac:dyDescent="0.2">
      <c r="A23" s="299">
        <v>15</v>
      </c>
      <c r="B23" s="299"/>
      <c r="C23" s="299"/>
      <c r="D23" s="300"/>
      <c r="E23" s="300"/>
      <c r="F23" s="300"/>
      <c r="G23" s="300"/>
      <c r="H23" s="300"/>
      <c r="I23" s="300"/>
      <c r="J23" s="300"/>
      <c r="K23" s="300"/>
    </row>
    <row r="24" spans="1:11" s="198" customFormat="1" ht="15" x14ac:dyDescent="0.2">
      <c r="A24" s="299">
        <v>16</v>
      </c>
      <c r="B24" s="299"/>
      <c r="C24" s="299"/>
      <c r="D24" s="300"/>
      <c r="E24" s="300"/>
      <c r="F24" s="300"/>
      <c r="G24" s="300"/>
      <c r="H24" s="300"/>
      <c r="I24" s="300"/>
      <c r="J24" s="300"/>
      <c r="K24" s="300"/>
    </row>
    <row r="25" spans="1:11" s="198" customFormat="1" ht="15" x14ac:dyDescent="0.2">
      <c r="A25" s="299">
        <v>17</v>
      </c>
      <c r="B25" s="299"/>
      <c r="C25" s="299"/>
      <c r="D25" s="300"/>
      <c r="E25" s="300"/>
      <c r="F25" s="300"/>
      <c r="G25" s="300"/>
      <c r="H25" s="300"/>
      <c r="I25" s="300"/>
      <c r="J25" s="300"/>
      <c r="K25" s="300"/>
    </row>
    <row r="26" spans="1:11" s="198" customFormat="1" ht="15" x14ac:dyDescent="0.2">
      <c r="A26" s="299">
        <v>18</v>
      </c>
      <c r="B26" s="299"/>
      <c r="C26" s="299"/>
      <c r="D26" s="300"/>
      <c r="E26" s="300"/>
      <c r="F26" s="300"/>
      <c r="G26" s="300"/>
      <c r="H26" s="300"/>
      <c r="I26" s="300"/>
      <c r="J26" s="300"/>
      <c r="K26" s="300"/>
    </row>
    <row r="27" spans="1:11" s="198" customFormat="1" ht="15" x14ac:dyDescent="0.2">
      <c r="A27" s="299" t="s">
        <v>273</v>
      </c>
      <c r="B27" s="299"/>
      <c r="C27" s="299"/>
      <c r="D27" s="300"/>
      <c r="E27" s="300"/>
      <c r="F27" s="300"/>
      <c r="G27" s="300"/>
      <c r="H27" s="300"/>
      <c r="I27" s="300"/>
      <c r="J27" s="300"/>
      <c r="K27" s="300"/>
    </row>
    <row r="28" spans="1:11" x14ac:dyDescent="0.2">
      <c r="A28" s="304"/>
      <c r="B28" s="304"/>
      <c r="C28" s="304"/>
      <c r="D28" s="304"/>
      <c r="E28" s="304"/>
      <c r="F28" s="304"/>
      <c r="G28" s="304"/>
      <c r="H28" s="304"/>
      <c r="I28" s="304"/>
      <c r="J28" s="304"/>
      <c r="K28" s="304"/>
    </row>
    <row r="29" spans="1:11" x14ac:dyDescent="0.2">
      <c r="A29" s="304"/>
      <c r="B29" s="304"/>
      <c r="C29" s="304"/>
      <c r="D29" s="304"/>
      <c r="E29" s="304"/>
      <c r="F29" s="304"/>
      <c r="G29" s="304"/>
      <c r="H29" s="304"/>
      <c r="I29" s="304"/>
      <c r="J29" s="304"/>
      <c r="K29" s="304"/>
    </row>
    <row r="30" spans="1:11" x14ac:dyDescent="0.2">
      <c r="A30" s="305"/>
      <c r="B30" s="305"/>
      <c r="C30" s="305"/>
      <c r="D30" s="304"/>
      <c r="E30" s="304"/>
      <c r="F30" s="304"/>
      <c r="G30" s="304"/>
      <c r="H30" s="304"/>
      <c r="I30" s="304"/>
      <c r="J30" s="304"/>
      <c r="K30" s="304"/>
    </row>
    <row r="31" spans="1:11" ht="15" x14ac:dyDescent="0.3">
      <c r="A31" s="306"/>
      <c r="B31" s="306"/>
      <c r="C31" s="306"/>
      <c r="D31" s="307" t="s">
        <v>107</v>
      </c>
      <c r="E31" s="306"/>
      <c r="F31" s="306"/>
      <c r="G31" s="308"/>
      <c r="H31" s="306"/>
      <c r="I31" s="306"/>
      <c r="J31" s="306"/>
      <c r="K31" s="306"/>
    </row>
    <row r="32" spans="1:11" ht="15" x14ac:dyDescent="0.3">
      <c r="A32" s="306"/>
      <c r="B32" s="306"/>
      <c r="C32" s="306"/>
      <c r="D32" s="306"/>
      <c r="E32" s="309"/>
      <c r="F32" s="306"/>
      <c r="H32" s="309"/>
      <c r="I32" s="309"/>
      <c r="J32" s="310"/>
    </row>
    <row r="33" spans="4:9" ht="15" x14ac:dyDescent="0.3">
      <c r="D33" s="306"/>
      <c r="E33" s="311" t="s">
        <v>263</v>
      </c>
      <c r="F33" s="306"/>
      <c r="H33" s="312" t="s">
        <v>268</v>
      </c>
      <c r="I33" s="312"/>
    </row>
    <row r="34" spans="4:9" ht="15" x14ac:dyDescent="0.3">
      <c r="D34" s="306"/>
      <c r="E34" s="313" t="s">
        <v>139</v>
      </c>
      <c r="F34" s="306"/>
      <c r="H34" s="306" t="s">
        <v>264</v>
      </c>
      <c r="I34" s="306"/>
    </row>
    <row r="35" spans="4:9" ht="15" x14ac:dyDescent="0.3">
      <c r="D35" s="306"/>
      <c r="E35" s="31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P33" sqref="P33"/>
    </sheetView>
  </sheetViews>
  <sheetFormatPr defaultRowHeight="12.75" x14ac:dyDescent="0.2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 x14ac:dyDescent="0.2">
      <c r="A1" s="137" t="s">
        <v>414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 x14ac:dyDescent="0.3">
      <c r="A2" s="105" t="s">
        <v>140</v>
      </c>
      <c r="B2" s="138"/>
      <c r="C2" s="138"/>
      <c r="D2" s="138"/>
      <c r="E2" s="138"/>
      <c r="F2" s="138"/>
      <c r="G2" s="138"/>
      <c r="H2" s="144"/>
      <c r="I2" s="203" t="str">
        <f>'ფორმა N1'!K2</f>
        <v>01/09/2020-31/10/2020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4" t="str">
        <f>'ფორმა N1'!A5</f>
        <v>პ/გ "სამართლიანობისთვის"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 x14ac:dyDescent="0.2">
      <c r="A7" s="147" t="s">
        <v>64</v>
      </c>
      <c r="B7" s="136" t="s">
        <v>359</v>
      </c>
      <c r="C7" s="136" t="s">
        <v>360</v>
      </c>
      <c r="D7" s="136" t="s">
        <v>365</v>
      </c>
      <c r="E7" s="136" t="s">
        <v>366</v>
      </c>
      <c r="F7" s="136" t="s">
        <v>361</v>
      </c>
      <c r="G7" s="136" t="s">
        <v>362</v>
      </c>
      <c r="H7" s="136" t="s">
        <v>373</v>
      </c>
      <c r="I7" s="136" t="s">
        <v>363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 x14ac:dyDescent="0.2">
      <c r="A27" s="67" t="s">
        <v>273</v>
      </c>
      <c r="B27" s="26"/>
      <c r="C27" s="26"/>
      <c r="D27" s="26"/>
      <c r="E27" s="26"/>
      <c r="F27" s="202"/>
      <c r="G27" s="202"/>
      <c r="H27" s="202"/>
      <c r="I27" s="26"/>
    </row>
    <row r="28" spans="1:9" x14ac:dyDescent="0.2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 x14ac:dyDescent="0.2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x14ac:dyDescent="0.2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 x14ac:dyDescent="0.3">
      <c r="A31" s="182"/>
      <c r="B31" s="184" t="s">
        <v>107</v>
      </c>
      <c r="C31" s="182"/>
      <c r="D31" s="182"/>
      <c r="E31" s="185"/>
      <c r="F31" s="182"/>
      <c r="G31" s="182"/>
      <c r="H31" s="182"/>
      <c r="I31" s="182"/>
    </row>
    <row r="32" spans="1:9" ht="15" x14ac:dyDescent="0.3">
      <c r="A32" s="182"/>
      <c r="B32" s="182"/>
      <c r="C32" s="186"/>
      <c r="D32" s="182"/>
      <c r="F32" s="186"/>
      <c r="G32" s="213"/>
    </row>
    <row r="33" spans="2:6" ht="15" x14ac:dyDescent="0.3">
      <c r="B33" s="182"/>
      <c r="C33" s="188" t="s">
        <v>263</v>
      </c>
      <c r="D33" s="182"/>
      <c r="F33" s="189" t="s">
        <v>268</v>
      </c>
    </row>
    <row r="34" spans="2:6" ht="15" x14ac:dyDescent="0.3">
      <c r="B34" s="182"/>
      <c r="C34" s="190" t="s">
        <v>139</v>
      </c>
      <c r="D34" s="182"/>
      <c r="F34" s="182" t="s">
        <v>264</v>
      </c>
    </row>
    <row r="35" spans="2:6" ht="15" x14ac:dyDescent="0.3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M32" sqref="M32"/>
    </sheetView>
  </sheetViews>
  <sheetFormatPr defaultRowHeight="15" x14ac:dyDescent="0.3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 x14ac:dyDescent="0.3">
      <c r="A1" s="74" t="s">
        <v>377</v>
      </c>
      <c r="B1" s="76"/>
      <c r="C1" s="76"/>
      <c r="D1" s="76"/>
      <c r="E1" s="76"/>
      <c r="F1" s="76"/>
      <c r="G1" s="76"/>
      <c r="H1" s="76"/>
      <c r="I1" s="161" t="s">
        <v>198</v>
      </c>
      <c r="J1" s="162"/>
    </row>
    <row r="2" spans="1:10" x14ac:dyDescent="0.3">
      <c r="A2" s="76" t="s">
        <v>140</v>
      </c>
      <c r="B2" s="76"/>
      <c r="C2" s="76"/>
      <c r="D2" s="76"/>
      <c r="E2" s="76"/>
      <c r="F2" s="76"/>
      <c r="G2" s="76"/>
      <c r="H2" s="76"/>
      <c r="I2" s="163" t="str">
        <f>'ფორმა N1'!K2</f>
        <v>01/09/2020-31/10/2020</v>
      </c>
      <c r="J2" s="162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 x14ac:dyDescent="0.3">
      <c r="A4" s="77" t="str">
        <f>'[5]ფორმა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4" t="str">
        <f>'ფორმა N1'!A5</f>
        <v>პ/გ "სამართლიანობისთვის"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4" t="s">
        <v>64</v>
      </c>
      <c r="B8" s="275" t="s">
        <v>356</v>
      </c>
      <c r="C8" s="276" t="s">
        <v>396</v>
      </c>
      <c r="D8" s="276" t="s">
        <v>397</v>
      </c>
      <c r="E8" s="276" t="s">
        <v>357</v>
      </c>
      <c r="F8" s="276" t="s">
        <v>370</v>
      </c>
      <c r="G8" s="276" t="s">
        <v>371</v>
      </c>
      <c r="H8" s="276" t="s">
        <v>398</v>
      </c>
      <c r="I8" s="165" t="s">
        <v>372</v>
      </c>
      <c r="J8" s="105"/>
    </row>
    <row r="9" spans="1:10" x14ac:dyDescent="0.3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 x14ac:dyDescent="0.3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 x14ac:dyDescent="0.3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 x14ac:dyDescent="0.3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 x14ac:dyDescent="0.3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 x14ac:dyDescent="0.3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 x14ac:dyDescent="0.3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 x14ac:dyDescent="0.3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 x14ac:dyDescent="0.3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 x14ac:dyDescent="0.3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 x14ac:dyDescent="0.3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 x14ac:dyDescent="0.3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 x14ac:dyDescent="0.3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 x14ac:dyDescent="0.3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 x14ac:dyDescent="0.3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 x14ac:dyDescent="0.3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 x14ac:dyDescent="0.3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 x14ac:dyDescent="0.3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 x14ac:dyDescent="0.3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 x14ac:dyDescent="0.3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 x14ac:dyDescent="0.3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 x14ac:dyDescent="0.3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 x14ac:dyDescent="0.3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 x14ac:dyDescent="0.3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 x14ac:dyDescent="0.3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 x14ac:dyDescent="0.3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 x14ac:dyDescent="0.3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 x14ac:dyDescent="0.3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 x14ac:dyDescent="0.3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 x14ac:dyDescent="0.3">
      <c r="A38" s="167" t="s">
        <v>273</v>
      </c>
      <c r="B38" s="195"/>
      <c r="C38" s="175"/>
      <c r="D38" s="175"/>
      <c r="E38" s="174"/>
      <c r="F38" s="174"/>
      <c r="G38" s="244"/>
      <c r="H38" s="253" t="s">
        <v>389</v>
      </c>
      <c r="I38" s="279">
        <f>SUM(I9:I37)</f>
        <v>0</v>
      </c>
      <c r="J38" s="105"/>
    </row>
    <row r="40" spans="1:12" x14ac:dyDescent="0.3">
      <c r="A40" s="182" t="s">
        <v>415</v>
      </c>
    </row>
    <row r="42" spans="1:12" x14ac:dyDescent="0.3">
      <c r="B42" s="184" t="s">
        <v>107</v>
      </c>
      <c r="F42" s="185"/>
    </row>
    <row r="43" spans="1:12" x14ac:dyDescent="0.3">
      <c r="F43" s="183"/>
      <c r="I43" s="183"/>
      <c r="J43" s="183"/>
      <c r="K43" s="183"/>
      <c r="L43" s="183"/>
    </row>
    <row r="44" spans="1:12" x14ac:dyDescent="0.3">
      <c r="C44" s="186"/>
      <c r="F44" s="186"/>
      <c r="G44" s="186"/>
      <c r="H44" s="189"/>
      <c r="I44" s="187"/>
      <c r="J44" s="183"/>
      <c r="K44" s="183"/>
      <c r="L44" s="183"/>
    </row>
    <row r="45" spans="1:12" x14ac:dyDescent="0.3">
      <c r="A45" s="183"/>
      <c r="C45" s="188" t="s">
        <v>263</v>
      </c>
      <c r="F45" s="189" t="s">
        <v>268</v>
      </c>
      <c r="G45" s="188"/>
      <c r="H45" s="188"/>
      <c r="I45" s="187"/>
      <c r="J45" s="183"/>
      <c r="K45" s="183"/>
      <c r="L45" s="183"/>
    </row>
    <row r="46" spans="1:12" x14ac:dyDescent="0.3">
      <c r="A46" s="183"/>
      <c r="C46" s="190" t="s">
        <v>139</v>
      </c>
      <c r="F46" s="182" t="s">
        <v>264</v>
      </c>
      <c r="I46" s="183"/>
      <c r="J46" s="183"/>
      <c r="K46" s="183"/>
      <c r="L46" s="183"/>
    </row>
    <row r="47" spans="1:12" s="183" customFormat="1" x14ac:dyDescent="0.3">
      <c r="B47" s="182"/>
      <c r="C47" s="190"/>
      <c r="G47" s="190"/>
      <c r="H47" s="190"/>
    </row>
    <row r="48" spans="1:12" s="183" customFormat="1" ht="12.75" x14ac:dyDescent="0.2"/>
    <row r="49" s="183" customFormat="1" ht="12.75" x14ac:dyDescent="0.2"/>
    <row r="50" s="183" customFormat="1" ht="12.75" x14ac:dyDescent="0.2"/>
    <row r="51" s="183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B1" zoomScaleNormal="100" zoomScaleSheetLayoutView="100" workbookViewId="0">
      <selection activeCell="F21" sqref="F21"/>
    </sheetView>
  </sheetViews>
  <sheetFormatPr defaultRowHeight="12.75" x14ac:dyDescent="0.2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 x14ac:dyDescent="0.3">
      <c r="A1" s="544" t="s">
        <v>478</v>
      </c>
      <c r="B1" s="544"/>
      <c r="C1" s="284" t="s">
        <v>109</v>
      </c>
    </row>
    <row r="2" spans="1:3" s="6" customFormat="1" ht="15" x14ac:dyDescent="0.3">
      <c r="A2" s="544"/>
      <c r="B2" s="544"/>
      <c r="C2" s="281" t="str">
        <f>'ფორმა N1'!K2</f>
        <v>01/09/2020-31/10/2020</v>
      </c>
    </row>
    <row r="3" spans="1:3" s="6" customFormat="1" ht="15" x14ac:dyDescent="0.3">
      <c r="A3" s="314" t="s">
        <v>140</v>
      </c>
      <c r="B3" s="282"/>
      <c r="C3" s="283"/>
    </row>
    <row r="4" spans="1:3" s="6" customFormat="1" ht="15" x14ac:dyDescent="0.3">
      <c r="A4" s="114"/>
      <c r="B4" s="282"/>
      <c r="C4" s="283"/>
    </row>
    <row r="5" spans="1:3" s="21" customFormat="1" ht="15" x14ac:dyDescent="0.3">
      <c r="A5" s="545" t="s">
        <v>269</v>
      </c>
      <c r="B5" s="545"/>
      <c r="C5" s="114"/>
    </row>
    <row r="6" spans="1:3" s="21" customFormat="1" ht="15" x14ac:dyDescent="0.3">
      <c r="A6" s="546" t="str">
        <f>'ფორმა N1'!A5</f>
        <v>პ/გ "სამართლიანობისთვის"</v>
      </c>
      <c r="B6" s="546"/>
      <c r="C6" s="114"/>
    </row>
    <row r="7" spans="1:3" x14ac:dyDescent="0.2">
      <c r="A7" s="315"/>
      <c r="B7" s="315"/>
      <c r="C7" s="315"/>
    </row>
    <row r="8" spans="1:3" x14ac:dyDescent="0.2">
      <c r="A8" s="315"/>
      <c r="B8" s="315"/>
      <c r="C8" s="315"/>
    </row>
    <row r="9" spans="1:3" ht="30" customHeight="1" x14ac:dyDescent="0.2">
      <c r="A9" s="316" t="s">
        <v>64</v>
      </c>
      <c r="B9" s="316" t="s">
        <v>11</v>
      </c>
      <c r="C9" s="317" t="s">
        <v>9</v>
      </c>
    </row>
    <row r="10" spans="1:3" ht="15" x14ac:dyDescent="0.3">
      <c r="A10" s="318">
        <v>1</v>
      </c>
      <c r="B10" s="319" t="s">
        <v>57</v>
      </c>
      <c r="C10" s="334">
        <f>'ფორმა N4'!D9+'ფორმა N5'!D9+'ფორმა N6'!D10</f>
        <v>26949.78</v>
      </c>
    </row>
    <row r="11" spans="1:3" ht="15" x14ac:dyDescent="0.3">
      <c r="A11" s="321">
        <v>1.1000000000000001</v>
      </c>
      <c r="B11" s="319" t="s">
        <v>479</v>
      </c>
      <c r="C11" s="335">
        <f>'ფორმა N4'!D37+'ფორმა N5'!D37</f>
        <v>12172</v>
      </c>
    </row>
    <row r="12" spans="1:3" ht="15" x14ac:dyDescent="0.3">
      <c r="A12" s="322" t="s">
        <v>30</v>
      </c>
      <c r="B12" s="319" t="s">
        <v>480</v>
      </c>
      <c r="C12" s="335">
        <f>'ფორმა N4'!D38+'ფორმა N5'!D38</f>
        <v>0</v>
      </c>
    </row>
    <row r="13" spans="1:3" ht="15" x14ac:dyDescent="0.3">
      <c r="A13" s="321">
        <v>1.2</v>
      </c>
      <c r="B13" s="319" t="s">
        <v>58</v>
      </c>
      <c r="C13" s="335">
        <f>'ფორმა N4'!D10+'ფორმა N5'!D10</f>
        <v>1750</v>
      </c>
    </row>
    <row r="14" spans="1:3" ht="15" x14ac:dyDescent="0.3">
      <c r="A14" s="321">
        <v>1.3</v>
      </c>
      <c r="B14" s="319" t="s">
        <v>481</v>
      </c>
      <c r="C14" s="335">
        <f>'ფორმა N4'!D15+'ფორმა N5'!D15+'ფორმა N6'!D17</f>
        <v>0</v>
      </c>
    </row>
    <row r="15" spans="1:3" ht="15" x14ac:dyDescent="0.2">
      <c r="A15" s="543"/>
      <c r="B15" s="543"/>
      <c r="C15" s="543"/>
    </row>
    <row r="16" spans="1:3" ht="30" customHeight="1" x14ac:dyDescent="0.2">
      <c r="A16" s="316" t="s">
        <v>64</v>
      </c>
      <c r="B16" s="316" t="s">
        <v>244</v>
      </c>
      <c r="C16" s="317" t="s">
        <v>67</v>
      </c>
    </row>
    <row r="17" spans="1:4" ht="15" x14ac:dyDescent="0.3">
      <c r="A17" s="318">
        <v>2</v>
      </c>
      <c r="B17" s="319" t="s">
        <v>482</v>
      </c>
      <c r="C17" s="320">
        <f>'ფორმა N2'!D9+'ფორმა N2'!C26+'ფორმა N3'!D9+'ფორმა N3'!C26</f>
        <v>28330</v>
      </c>
    </row>
    <row r="18" spans="1:4" ht="15" x14ac:dyDescent="0.3">
      <c r="A18" s="323">
        <v>2.1</v>
      </c>
      <c r="B18" s="319" t="s">
        <v>483</v>
      </c>
      <c r="C18" s="319">
        <f>'ფორმა N2'!D17+'ფორმა N3'!D17</f>
        <v>0</v>
      </c>
    </row>
    <row r="19" spans="1:4" ht="15" x14ac:dyDescent="0.3">
      <c r="A19" s="323">
        <v>2.2000000000000002</v>
      </c>
      <c r="B19" s="319" t="s">
        <v>484</v>
      </c>
      <c r="C19" s="319">
        <f>'ფორმა N2'!D18+'ფორმა N3'!D18</f>
        <v>0</v>
      </c>
    </row>
    <row r="20" spans="1:4" ht="15" x14ac:dyDescent="0.3">
      <c r="A20" s="323">
        <v>2.2999999999999998</v>
      </c>
      <c r="B20" s="319" t="s">
        <v>485</v>
      </c>
      <c r="C20" s="324">
        <f>SUM(C21:C25)</f>
        <v>28330</v>
      </c>
    </row>
    <row r="21" spans="1:4" ht="15" x14ac:dyDescent="0.3">
      <c r="A21" s="322" t="s">
        <v>486</v>
      </c>
      <c r="B21" s="325" t="s">
        <v>487</v>
      </c>
      <c r="C21" s="319">
        <f>'ფორმა N2'!D13+'ფორმა N3'!D13</f>
        <v>24300</v>
      </c>
    </row>
    <row r="22" spans="1:4" ht="15" x14ac:dyDescent="0.3">
      <c r="A22" s="322" t="s">
        <v>488</v>
      </c>
      <c r="B22" s="325" t="s">
        <v>489</v>
      </c>
      <c r="C22" s="319">
        <f>'ფორმა N2'!C27+'ფორმა N3'!C27</f>
        <v>4030</v>
      </c>
    </row>
    <row r="23" spans="1:4" ht="15" x14ac:dyDescent="0.3">
      <c r="A23" s="322" t="s">
        <v>490</v>
      </c>
      <c r="B23" s="325" t="s">
        <v>491</v>
      </c>
      <c r="C23" s="319">
        <f>'ფორმა N2'!D14+'ფორმა N3'!D14</f>
        <v>0</v>
      </c>
    </row>
    <row r="24" spans="1:4" ht="15" x14ac:dyDescent="0.3">
      <c r="A24" s="322" t="s">
        <v>492</v>
      </c>
      <c r="B24" s="325" t="s">
        <v>493</v>
      </c>
      <c r="C24" s="319">
        <f>'ფორმა N2'!C31+'ფორმა N3'!C31</f>
        <v>0</v>
      </c>
    </row>
    <row r="25" spans="1:4" ht="15" x14ac:dyDescent="0.3">
      <c r="A25" s="322" t="s">
        <v>494</v>
      </c>
      <c r="B25" s="325" t="s">
        <v>495</v>
      </c>
      <c r="C25" s="319">
        <f>'ფორმა N2'!D11+'ფორმა N3'!D11</f>
        <v>0</v>
      </c>
    </row>
    <row r="26" spans="1:4" ht="15" x14ac:dyDescent="0.3">
      <c r="A26" s="332"/>
      <c r="B26" s="331"/>
      <c r="C26" s="330"/>
    </row>
    <row r="27" spans="1:4" ht="15" x14ac:dyDescent="0.3">
      <c r="A27" s="332"/>
      <c r="B27" s="331"/>
      <c r="C27" s="330"/>
    </row>
    <row r="28" spans="1:4" ht="15" x14ac:dyDescent="0.3">
      <c r="A28" s="21"/>
      <c r="B28" s="21"/>
      <c r="C28" s="21"/>
      <c r="D28" s="329"/>
    </row>
    <row r="29" spans="1:4" ht="15" x14ac:dyDescent="0.3">
      <c r="A29" s="196" t="s">
        <v>107</v>
      </c>
      <c r="B29" s="21"/>
      <c r="C29" s="21"/>
      <c r="D29" s="329"/>
    </row>
    <row r="30" spans="1:4" ht="15" x14ac:dyDescent="0.3">
      <c r="A30" s="21"/>
      <c r="B30" s="21"/>
      <c r="C30" s="21"/>
      <c r="D30" s="329"/>
    </row>
    <row r="31" spans="1:4" ht="15" x14ac:dyDescent="0.3">
      <c r="A31" s="21"/>
      <c r="B31" s="21"/>
      <c r="C31" s="21"/>
      <c r="D31" s="328"/>
    </row>
    <row r="32" spans="1:4" ht="15" x14ac:dyDescent="0.3">
      <c r="B32" s="196" t="s">
        <v>266</v>
      </c>
      <c r="C32" s="21"/>
      <c r="D32" s="328"/>
    </row>
    <row r="33" spans="2:4" ht="15" x14ac:dyDescent="0.3">
      <c r="B33" s="21" t="s">
        <v>265</v>
      </c>
      <c r="C33" s="21"/>
      <c r="D33" s="328"/>
    </row>
    <row r="34" spans="2:4" x14ac:dyDescent="0.2">
      <c r="B34" s="327" t="s">
        <v>139</v>
      </c>
      <c r="D34" s="326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219</v>
      </c>
      <c r="C1" t="s">
        <v>199</v>
      </c>
      <c r="E1" t="s">
        <v>226</v>
      </c>
      <c r="G1" t="s">
        <v>235</v>
      </c>
    </row>
    <row r="2" spans="1:7" ht="15" x14ac:dyDescent="0.2">
      <c r="A2" s="63">
        <v>40907</v>
      </c>
      <c r="C2" t="s">
        <v>200</v>
      </c>
      <c r="E2" t="s">
        <v>231</v>
      </c>
      <c r="G2" s="65" t="s">
        <v>236</v>
      </c>
    </row>
    <row r="3" spans="1:7" ht="15" x14ac:dyDescent="0.2">
      <c r="A3" s="63">
        <v>40908</v>
      </c>
      <c r="C3" t="s">
        <v>201</v>
      </c>
      <c r="E3" t="s">
        <v>232</v>
      </c>
      <c r="G3" s="65" t="s">
        <v>237</v>
      </c>
    </row>
    <row r="4" spans="1:7" ht="15" x14ac:dyDescent="0.2">
      <c r="A4" s="63">
        <v>40909</v>
      </c>
      <c r="C4" t="s">
        <v>202</v>
      </c>
      <c r="E4" t="s">
        <v>233</v>
      </c>
      <c r="G4" s="65" t="s">
        <v>238</v>
      </c>
    </row>
    <row r="5" spans="1:7" x14ac:dyDescent="0.2">
      <c r="A5" s="63">
        <v>40910</v>
      </c>
      <c r="C5" t="s">
        <v>203</v>
      </c>
      <c r="E5" t="s">
        <v>234</v>
      </c>
    </row>
    <row r="6" spans="1:7" x14ac:dyDescent="0.2">
      <c r="A6" s="63">
        <v>40911</v>
      </c>
      <c r="C6" t="s">
        <v>204</v>
      </c>
    </row>
    <row r="7" spans="1:7" x14ac:dyDescent="0.2">
      <c r="A7" s="63">
        <v>40912</v>
      </c>
      <c r="C7" t="s">
        <v>205</v>
      </c>
    </row>
    <row r="8" spans="1:7" x14ac:dyDescent="0.2">
      <c r="A8" s="63">
        <v>40913</v>
      </c>
      <c r="C8" t="s">
        <v>206</v>
      </c>
    </row>
    <row r="9" spans="1:7" x14ac:dyDescent="0.2">
      <c r="A9" s="63">
        <v>40914</v>
      </c>
      <c r="C9" t="s">
        <v>207</v>
      </c>
    </row>
    <row r="10" spans="1:7" x14ac:dyDescent="0.2">
      <c r="A10" s="63">
        <v>40915</v>
      </c>
      <c r="C10" t="s">
        <v>208</v>
      </c>
    </row>
    <row r="11" spans="1:7" x14ac:dyDescent="0.2">
      <c r="A11" s="63">
        <v>40916</v>
      </c>
      <c r="C11" t="s">
        <v>209</v>
      </c>
    </row>
    <row r="12" spans="1:7" x14ac:dyDescent="0.2">
      <c r="A12" s="63">
        <v>40917</v>
      </c>
      <c r="C12" t="s">
        <v>210</v>
      </c>
    </row>
    <row r="13" spans="1:7" x14ac:dyDescent="0.2">
      <c r="A13" s="63">
        <v>40918</v>
      </c>
      <c r="C13" t="s">
        <v>211</v>
      </c>
    </row>
    <row r="14" spans="1:7" x14ac:dyDescent="0.2">
      <c r="A14" s="63">
        <v>40919</v>
      </c>
      <c r="C14" t="s">
        <v>212</v>
      </c>
    </row>
    <row r="15" spans="1:7" x14ac:dyDescent="0.2">
      <c r="A15" s="63">
        <v>40920</v>
      </c>
      <c r="C15" t="s">
        <v>213</v>
      </c>
    </row>
    <row r="16" spans="1:7" x14ac:dyDescent="0.2">
      <c r="A16" s="63">
        <v>40921</v>
      </c>
      <c r="C16" t="s">
        <v>214</v>
      </c>
    </row>
    <row r="17" spans="1:3" x14ac:dyDescent="0.2">
      <c r="A17" s="63">
        <v>40922</v>
      </c>
      <c r="C17" t="s">
        <v>215</v>
      </c>
    </row>
    <row r="18" spans="1:3" x14ac:dyDescent="0.2">
      <c r="A18" s="63">
        <v>40923</v>
      </c>
      <c r="C18" t="s">
        <v>216</v>
      </c>
    </row>
    <row r="19" spans="1:3" x14ac:dyDescent="0.2">
      <c r="A19" s="63">
        <v>40924</v>
      </c>
      <c r="C19" t="s">
        <v>217</v>
      </c>
    </row>
    <row r="20" spans="1:3" x14ac:dyDescent="0.2">
      <c r="A20" s="63">
        <v>40925</v>
      </c>
      <c r="C20" t="s">
        <v>218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4.28515625" style="432" customWidth="1"/>
    <col min="2" max="2" width="20.7109375" style="432" customWidth="1"/>
    <col min="3" max="3" width="16.7109375" style="432" customWidth="1"/>
    <col min="4" max="4" width="17.85546875" style="432" customWidth="1"/>
    <col min="5" max="5" width="15.28515625" style="432" customWidth="1"/>
    <col min="6" max="6" width="21.85546875" style="432" customWidth="1"/>
    <col min="7" max="7" width="9.140625" style="432"/>
    <col min="8" max="8" width="17.7109375" style="432" customWidth="1"/>
    <col min="9" max="16384" width="9.140625" style="432"/>
  </cols>
  <sheetData>
    <row r="1" spans="1:8" ht="15" x14ac:dyDescent="0.2">
      <c r="A1" s="559" t="s">
        <v>525</v>
      </c>
      <c r="B1" s="559"/>
      <c r="C1" s="559"/>
      <c r="D1" s="559"/>
      <c r="E1" s="559"/>
      <c r="F1" s="559"/>
      <c r="G1" s="78" t="s">
        <v>109</v>
      </c>
      <c r="H1" s="78"/>
    </row>
    <row r="2" spans="1:8" ht="15" x14ac:dyDescent="0.3">
      <c r="A2" s="560" t="s">
        <v>140</v>
      </c>
      <c r="B2" s="560"/>
      <c r="C2" s="560"/>
      <c r="D2" s="560"/>
      <c r="E2" s="433"/>
      <c r="F2" s="433"/>
      <c r="G2" s="434" t="str">
        <f>'ფორმა N1'!K2</f>
        <v>01/09/2020-31/10/2020</v>
      </c>
      <c r="H2" s="434"/>
    </row>
    <row r="3" spans="1:8" ht="15" x14ac:dyDescent="0.3">
      <c r="A3" s="433"/>
      <c r="B3" s="433"/>
      <c r="C3" s="433"/>
      <c r="D3" s="433"/>
      <c r="E3" s="433"/>
      <c r="F3" s="433"/>
      <c r="G3" s="433"/>
      <c r="H3" s="433"/>
    </row>
    <row r="4" spans="1:8" ht="15" x14ac:dyDescent="0.3">
      <c r="A4" s="561" t="s">
        <v>526</v>
      </c>
      <c r="B4" s="561"/>
      <c r="C4" s="561"/>
      <c r="D4" s="435" t="s">
        <v>542</v>
      </c>
      <c r="E4" s="433"/>
      <c r="F4" s="433"/>
      <c r="G4" s="433"/>
      <c r="H4" s="433"/>
    </row>
    <row r="6" spans="1:8" ht="15" x14ac:dyDescent="0.3">
      <c r="A6" s="548" t="s">
        <v>527</v>
      </c>
      <c r="B6" s="548"/>
      <c r="C6" s="548"/>
      <c r="D6" s="549" t="s">
        <v>498</v>
      </c>
      <c r="E6" s="549"/>
      <c r="F6" s="436"/>
      <c r="G6" s="437"/>
      <c r="H6" s="438"/>
    </row>
    <row r="7" spans="1:8" ht="15" x14ac:dyDescent="0.3">
      <c r="A7" s="548" t="s">
        <v>528</v>
      </c>
      <c r="B7" s="548"/>
      <c r="C7" s="548"/>
      <c r="D7" s="558" t="s">
        <v>500</v>
      </c>
      <c r="E7" s="549"/>
      <c r="F7" s="436"/>
      <c r="G7" s="437"/>
      <c r="H7" s="438"/>
    </row>
    <row r="8" spans="1:8" ht="15" x14ac:dyDescent="0.3">
      <c r="A8" s="548" t="s">
        <v>529</v>
      </c>
      <c r="B8" s="548"/>
      <c r="C8" s="548"/>
      <c r="D8" s="549" t="s">
        <v>530</v>
      </c>
      <c r="E8" s="549"/>
      <c r="F8" s="436"/>
      <c r="G8" s="437"/>
      <c r="H8" s="438"/>
    </row>
    <row r="9" spans="1:8" ht="15" x14ac:dyDescent="0.3">
      <c r="A9" s="556" t="s">
        <v>531</v>
      </c>
      <c r="B9" s="556"/>
      <c r="C9" s="556"/>
      <c r="D9" s="558"/>
      <c r="E9" s="549"/>
      <c r="F9" s="436"/>
      <c r="G9" s="437"/>
      <c r="H9" s="438"/>
    </row>
    <row r="10" spans="1:8" ht="15" x14ac:dyDescent="0.3">
      <c r="A10" s="556" t="s">
        <v>532</v>
      </c>
      <c r="B10" s="556"/>
      <c r="C10" s="556"/>
      <c r="D10" s="549"/>
      <c r="E10" s="549"/>
      <c r="F10" s="436"/>
      <c r="G10" s="437"/>
      <c r="H10" s="438"/>
    </row>
    <row r="11" spans="1:8" ht="15" x14ac:dyDescent="0.3">
      <c r="A11" s="556" t="s">
        <v>533</v>
      </c>
      <c r="B11" s="556"/>
      <c r="C11" s="556"/>
      <c r="D11" s="549"/>
      <c r="E11" s="549"/>
      <c r="F11" s="436"/>
      <c r="G11" s="437"/>
      <c r="H11" s="438"/>
    </row>
    <row r="12" spans="1:8" ht="15" x14ac:dyDescent="0.3">
      <c r="A12" s="556" t="s">
        <v>534</v>
      </c>
      <c r="B12" s="556"/>
      <c r="C12" s="556"/>
      <c r="D12" s="549"/>
      <c r="E12" s="549"/>
      <c r="F12" s="436"/>
      <c r="G12" s="437"/>
      <c r="H12" s="438"/>
    </row>
    <row r="13" spans="1:8" ht="15" x14ac:dyDescent="0.3">
      <c r="A13" s="557" t="s">
        <v>535</v>
      </c>
      <c r="B13" s="557"/>
      <c r="C13" s="557"/>
      <c r="D13" s="558"/>
      <c r="E13" s="549"/>
      <c r="F13" s="436"/>
      <c r="G13" s="437"/>
      <c r="H13" s="438"/>
    </row>
    <row r="14" spans="1:8" ht="15" x14ac:dyDescent="0.3">
      <c r="A14" s="548" t="s">
        <v>536</v>
      </c>
      <c r="B14" s="548"/>
      <c r="C14" s="548"/>
      <c r="D14" s="549"/>
      <c r="E14" s="549"/>
      <c r="F14" s="436"/>
      <c r="G14" s="437"/>
      <c r="H14" s="438"/>
    </row>
    <row r="15" spans="1:8" x14ac:dyDescent="0.2">
      <c r="E15" s="436"/>
      <c r="F15" s="436"/>
      <c r="G15" s="436"/>
    </row>
    <row r="16" spans="1:8" ht="15" x14ac:dyDescent="0.3">
      <c r="A16" s="550" t="s">
        <v>537</v>
      </c>
      <c r="B16" s="550"/>
      <c r="C16" s="550"/>
      <c r="D16" s="550"/>
      <c r="E16" s="438"/>
      <c r="F16" s="438"/>
      <c r="G16" s="438"/>
      <c r="H16" s="438"/>
    </row>
    <row r="17" spans="1:8" ht="15" x14ac:dyDescent="0.3">
      <c r="A17" s="439" t="s">
        <v>64</v>
      </c>
      <c r="B17" s="440" t="s">
        <v>227</v>
      </c>
      <c r="C17" s="440" t="s">
        <v>324</v>
      </c>
      <c r="D17" s="440" t="s">
        <v>325</v>
      </c>
      <c r="E17" s="440" t="s">
        <v>329</v>
      </c>
      <c r="F17" s="440" t="s">
        <v>332</v>
      </c>
      <c r="G17" s="440" t="s">
        <v>538</v>
      </c>
      <c r="H17" s="440" t="s">
        <v>539</v>
      </c>
    </row>
    <row r="18" spans="1:8" ht="15" x14ac:dyDescent="0.2">
      <c r="A18" s="441">
        <v>1</v>
      </c>
      <c r="B18" s="442"/>
      <c r="C18" s="442"/>
      <c r="D18" s="442"/>
      <c r="E18" s="442"/>
      <c r="F18" s="442" t="s">
        <v>331</v>
      </c>
      <c r="G18" s="442"/>
      <c r="H18" s="442"/>
    </row>
    <row r="19" spans="1:8" ht="15" x14ac:dyDescent="0.2">
      <c r="A19" s="441">
        <v>2</v>
      </c>
      <c r="B19" s="442"/>
      <c r="C19" s="442"/>
      <c r="D19" s="442"/>
      <c r="E19" s="442"/>
      <c r="F19" s="442" t="s">
        <v>331</v>
      </c>
      <c r="G19" s="442"/>
      <c r="H19" s="442"/>
    </row>
    <row r="20" spans="1:8" ht="15" x14ac:dyDescent="0.2">
      <c r="A20" s="441">
        <v>3</v>
      </c>
      <c r="B20" s="443"/>
      <c r="C20" s="443"/>
      <c r="D20" s="443"/>
      <c r="E20" s="443"/>
      <c r="F20" s="442" t="s">
        <v>0</v>
      </c>
      <c r="G20" s="443"/>
      <c r="H20" s="443"/>
    </row>
    <row r="21" spans="1:8" ht="15" x14ac:dyDescent="0.2">
      <c r="A21" s="441">
        <v>4</v>
      </c>
      <c r="B21" s="443"/>
      <c r="C21" s="443"/>
      <c r="D21" s="443"/>
      <c r="E21" s="443"/>
      <c r="F21" s="442" t="s">
        <v>0</v>
      </c>
      <c r="G21" s="443"/>
      <c r="H21" s="443"/>
    </row>
    <row r="22" spans="1:8" ht="15" x14ac:dyDescent="0.2">
      <c r="A22" s="441">
        <v>5</v>
      </c>
      <c r="B22" s="443"/>
      <c r="C22" s="443"/>
      <c r="D22" s="443"/>
      <c r="E22" s="443"/>
      <c r="F22" s="442" t="s">
        <v>481</v>
      </c>
      <c r="G22" s="444"/>
      <c r="H22" s="443"/>
    </row>
    <row r="23" spans="1:8" ht="15" x14ac:dyDescent="0.2">
      <c r="A23" s="441" t="s">
        <v>273</v>
      </c>
      <c r="B23" s="443"/>
      <c r="C23" s="443"/>
      <c r="D23" s="443"/>
      <c r="E23" s="443"/>
      <c r="F23" s="442" t="s">
        <v>481</v>
      </c>
      <c r="G23" s="443"/>
      <c r="H23" s="443"/>
    </row>
    <row r="24" spans="1:8" ht="15" x14ac:dyDescent="0.2">
      <c r="A24" s="441"/>
      <c r="B24" s="443"/>
      <c r="C24" s="443"/>
      <c r="D24" s="443"/>
      <c r="E24" s="443"/>
      <c r="F24" s="442" t="s">
        <v>540</v>
      </c>
      <c r="G24" s="443"/>
      <c r="H24" s="443"/>
    </row>
    <row r="25" spans="1:8" ht="15" x14ac:dyDescent="0.2">
      <c r="A25" s="441"/>
      <c r="B25" s="443"/>
      <c r="C25" s="443"/>
      <c r="D25" s="443"/>
      <c r="E25" s="443"/>
      <c r="F25" s="442" t="s">
        <v>540</v>
      </c>
      <c r="G25" s="443"/>
      <c r="H25" s="443"/>
    </row>
    <row r="26" spans="1:8" ht="15" x14ac:dyDescent="0.3">
      <c r="A26" s="551"/>
      <c r="B26" s="552"/>
      <c r="C26" s="552"/>
      <c r="D26" s="552"/>
      <c r="E26" s="553"/>
      <c r="F26" s="445" t="s">
        <v>389</v>
      </c>
      <c r="G26" s="446">
        <f>G18+G19+G20+G21+G22+G23+G24+G25</f>
        <v>0</v>
      </c>
      <c r="H26" s="447"/>
    </row>
    <row r="27" spans="1:8" ht="15" x14ac:dyDescent="0.3">
      <c r="A27" s="438"/>
      <c r="B27" s="438"/>
      <c r="C27" s="438"/>
      <c r="D27" s="438"/>
      <c r="E27" s="438"/>
      <c r="F27" s="448"/>
      <c r="G27" s="438"/>
      <c r="H27" s="438"/>
    </row>
    <row r="28" spans="1:8" ht="15" customHeight="1" x14ac:dyDescent="0.3">
      <c r="A28" s="554" t="s">
        <v>541</v>
      </c>
      <c r="B28" s="554"/>
      <c r="C28" s="554"/>
      <c r="D28" s="554"/>
      <c r="E28" s="554"/>
      <c r="F28" s="554"/>
      <c r="G28" s="554"/>
      <c r="H28" s="554"/>
    </row>
    <row r="29" spans="1:8" ht="15" x14ac:dyDescent="0.3">
      <c r="A29" s="438"/>
      <c r="B29" s="449"/>
      <c r="C29" s="438"/>
      <c r="D29" s="438"/>
      <c r="E29" s="438"/>
      <c r="F29" s="438"/>
      <c r="G29" s="438"/>
      <c r="H29" s="438"/>
    </row>
    <row r="30" spans="1:8" ht="15" x14ac:dyDescent="0.3">
      <c r="A30" s="438"/>
      <c r="B30" s="450" t="s">
        <v>107</v>
      </c>
      <c r="C30" s="451"/>
      <c r="D30" s="451"/>
      <c r="E30" s="452"/>
      <c r="F30" s="451"/>
      <c r="G30" s="438"/>
      <c r="H30" s="438"/>
    </row>
    <row r="31" spans="1:8" ht="15" x14ac:dyDescent="0.3">
      <c r="B31" s="451"/>
      <c r="C31" s="453" t="s">
        <v>263</v>
      </c>
      <c r="D31" s="451"/>
      <c r="E31" s="555" t="s">
        <v>268</v>
      </c>
      <c r="F31" s="555"/>
      <c r="G31" s="555"/>
      <c r="H31" s="437"/>
    </row>
    <row r="32" spans="1:8" ht="15" x14ac:dyDescent="0.3">
      <c r="B32" s="451"/>
      <c r="C32" s="454" t="s">
        <v>139</v>
      </c>
      <c r="D32" s="451"/>
      <c r="E32" s="547" t="s">
        <v>264</v>
      </c>
      <c r="F32" s="547"/>
      <c r="G32" s="547"/>
      <c r="H32" s="438"/>
    </row>
  </sheetData>
  <mergeCells count="26">
    <mergeCell ref="A7:C7"/>
    <mergeCell ref="D7:E7"/>
    <mergeCell ref="A1:F1"/>
    <mergeCell ref="A2:D2"/>
    <mergeCell ref="A4:C4"/>
    <mergeCell ref="A6:C6"/>
    <mergeCell ref="D6:E6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E32:G32"/>
    <mergeCell ref="A14:C14"/>
    <mergeCell ref="D14:E14"/>
    <mergeCell ref="A16:D16"/>
    <mergeCell ref="A26:E26"/>
    <mergeCell ref="A28:H28"/>
    <mergeCell ref="E31:G31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2020-12-09T15:53:59Z</cp:lastPrinted>
  <dcterms:created xsi:type="dcterms:W3CDTF">2011-12-27T13:20:18Z</dcterms:created>
  <dcterms:modified xsi:type="dcterms:W3CDTF">2020-12-09T15:57:37Z</dcterms:modified>
</cp:coreProperties>
</file>